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9195" firstSheet="3" activeTab="4"/>
  </bookViews>
  <sheets>
    <sheet name="评估结果分类汇总表" sheetId="1" state="hidden" r:id="rId1"/>
    <sheet name="非流动资产汇总表" sheetId="2" state="hidden" r:id="rId2"/>
    <sheet name="车辆" sheetId="3" state="hidden" r:id="rId3"/>
    <sheet name="42辆车 (大亚湾)" sheetId="4" r:id="rId4"/>
    <sheet name="13辆车" sheetId="5" r:id="rId5"/>
  </sheets>
  <definedNames>
    <definedName name="_xlnm._FilterDatabase" localSheetId="2" hidden="1">'车辆'!$A$7:$AS$68</definedName>
    <definedName name="JZR">#REF!</definedName>
    <definedName name="_xlnm.Print_Area" localSheetId="3">'42辆车 (大亚湾)'!$A$1:$R$50</definedName>
    <definedName name="_xlnm.Print_Area" localSheetId="2">'车辆'!$A$2:$S$68</definedName>
    <definedName name="_xlnm.Print_Area" localSheetId="1">'非流动资产汇总表'!$A$2:$G$31</definedName>
    <definedName name="_xlnm.Print_Area" localSheetId="0">'评估结果分类汇总表'!$A$2:$H$67</definedName>
    <definedName name="_xlnm.Print_Titles" localSheetId="3">'42辆车 (大亚湾)'!$1:$4</definedName>
    <definedName name="_xlnm.Print_Titles" localSheetId="2">'车辆'!$2:$7</definedName>
    <definedName name="_xlnm.Print_Titles" localSheetId="1">'非流动资产汇总表'!$2:$6</definedName>
    <definedName name="_xlnm.Print_Titles" localSheetId="0">'评估结果分类汇总表'!$2:$7</definedName>
    <definedName name="_xlnm.Print_Titles">'评估结果分类汇总表'!$6:$6</definedName>
  </definedNames>
  <calcPr fullCalcOnLoad="1"/>
</workbook>
</file>

<file path=xl/comments3.xml><?xml version="1.0" encoding="utf-8"?>
<comments xmlns="http://schemas.openxmlformats.org/spreadsheetml/2006/main">
  <authors>
    <author>作者</author>
    <author>IBM</author>
  </authors>
  <commentList>
    <comment ref="G6" authorId="0">
      <text>
        <r>
          <rPr>
            <b/>
            <sz val="9"/>
            <color indexed="10"/>
            <rFont val="宋体"/>
            <family val="0"/>
          </rPr>
          <t xml:space="preserve">日期的格式要求:
</t>
        </r>
        <r>
          <rPr>
            <sz val="9"/>
            <rFont val="宋体"/>
            <family val="0"/>
          </rPr>
          <t>例:2003年2月3日,应输入2003-2-3,如无法确定具体月或日,应默认为是1月或1日输入</t>
        </r>
      </text>
    </comment>
    <comment ref="J6" authorId="1">
      <text>
        <r>
          <rPr>
            <sz val="9"/>
            <rFont val="宋体"/>
            <family val="0"/>
          </rPr>
          <t>抵押/抵债等</t>
        </r>
      </text>
    </comment>
  </commentList>
</comments>
</file>

<file path=xl/comments4.xml><?xml version="1.0" encoding="utf-8"?>
<comments xmlns="http://schemas.openxmlformats.org/spreadsheetml/2006/main">
  <authors>
    <author>作者</author>
    <author>IBM</author>
  </authors>
  <commentList>
    <comment ref="G3" authorId="0">
      <text>
        <r>
          <rPr>
            <b/>
            <sz val="9"/>
            <color indexed="10"/>
            <rFont val="宋体"/>
            <family val="0"/>
          </rPr>
          <t xml:space="preserve">日期的格式要求:
</t>
        </r>
        <r>
          <rPr>
            <sz val="9"/>
            <rFont val="宋体"/>
            <family val="0"/>
          </rPr>
          <t>例:2003年2月3日,应输入2003-2-3,如无法确定具体月或日,应默认为是1月或1日输入</t>
        </r>
      </text>
    </comment>
    <comment ref="J3" authorId="1">
      <text>
        <r>
          <rPr>
            <sz val="9"/>
            <rFont val="宋体"/>
            <family val="0"/>
          </rPr>
          <t>抵押/抵债等</t>
        </r>
      </text>
    </comment>
  </commentList>
</comments>
</file>

<file path=xl/comments5.xml><?xml version="1.0" encoding="utf-8"?>
<comments xmlns="http://schemas.openxmlformats.org/spreadsheetml/2006/main">
  <authors>
    <author>作者</author>
    <author>IBM</author>
  </authors>
  <commentList>
    <comment ref="G3" authorId="0">
      <text>
        <r>
          <rPr>
            <b/>
            <sz val="9"/>
            <color indexed="10"/>
            <rFont val="宋体"/>
            <family val="0"/>
          </rPr>
          <t xml:space="preserve">日期的格式要求:
</t>
        </r>
        <r>
          <rPr>
            <sz val="9"/>
            <rFont val="宋体"/>
            <family val="0"/>
          </rPr>
          <t>例:2003年2月3日,应输入2003-2-3,如无法确定具体月或日,应默认为是1月或1日输入</t>
        </r>
      </text>
    </comment>
    <comment ref="J3" authorId="1">
      <text>
        <r>
          <rPr>
            <sz val="9"/>
            <rFont val="宋体"/>
            <family val="0"/>
          </rPr>
          <t>抵押/抵债等</t>
        </r>
      </text>
    </comment>
  </commentList>
</comments>
</file>

<file path=xl/sharedStrings.xml><?xml version="1.0" encoding="utf-8"?>
<sst xmlns="http://schemas.openxmlformats.org/spreadsheetml/2006/main" count="993" uniqueCount="433">
  <si>
    <t>可供出售金融资产</t>
  </si>
  <si>
    <r>
      <rPr>
        <b/>
        <sz val="10"/>
        <rFont val="宋体"/>
        <family val="0"/>
      </rPr>
      <t>调整后账面值</t>
    </r>
  </si>
  <si>
    <r>
      <rPr>
        <b/>
        <sz val="10"/>
        <rFont val="宋体"/>
        <family val="0"/>
      </rPr>
      <t>评估价值</t>
    </r>
  </si>
  <si>
    <r>
      <rPr>
        <b/>
        <sz val="10"/>
        <rFont val="宋体"/>
        <family val="0"/>
      </rPr>
      <t>增减值</t>
    </r>
  </si>
  <si>
    <r>
      <rPr>
        <b/>
        <sz val="18"/>
        <rFont val="黑体"/>
        <family val="3"/>
      </rPr>
      <t>资产评估申报分类汇总表</t>
    </r>
  </si>
  <si>
    <t>表2　金额单位：人民币元</t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</si>
  <si>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</si>
  <si>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科目名称</t>
    </r>
  </si>
  <si>
    <r>
      <rPr>
        <b/>
        <sz val="10"/>
        <rFont val="宋体"/>
        <family val="0"/>
      </rPr>
      <t>账面价值</t>
    </r>
  </si>
  <si>
    <r>
      <rPr>
        <b/>
        <sz val="10"/>
        <rFont val="宋体"/>
        <family val="0"/>
      </rPr>
      <t>账面调整值</t>
    </r>
  </si>
  <si>
    <r>
      <rPr>
        <b/>
        <sz val="10"/>
        <rFont val="宋体"/>
        <family val="0"/>
      </rPr>
      <t>增值率</t>
    </r>
    <r>
      <rPr>
        <b/>
        <sz val="10"/>
        <rFont val="Arial Narrow"/>
        <family val="2"/>
      </rPr>
      <t>%</t>
    </r>
  </si>
  <si>
    <t>一、流动资产合计</t>
  </si>
  <si>
    <t>　　货币资金</t>
  </si>
  <si>
    <t>　　交易性金融资产</t>
  </si>
  <si>
    <t>　　应收票据</t>
  </si>
  <si>
    <t>　　应收账款</t>
  </si>
  <si>
    <t>　　预付款项</t>
  </si>
  <si>
    <t>　　应收利息</t>
  </si>
  <si>
    <t>　　应收股利</t>
  </si>
  <si>
    <t>　　其他应收款</t>
  </si>
  <si>
    <t>　　存货</t>
  </si>
  <si>
    <t>　　一年内到期的非流动资产</t>
  </si>
  <si>
    <t>　　其他流动资产</t>
  </si>
  <si>
    <t>二、非流动资产合计</t>
  </si>
  <si>
    <t>　　可供出售金融资产</t>
  </si>
  <si>
    <t>　　持有至到期投资</t>
  </si>
  <si>
    <t>　　长期应收款</t>
  </si>
  <si>
    <t>　　长期股权投资</t>
  </si>
  <si>
    <t>　　投资性房地产</t>
  </si>
  <si>
    <t>　　固定资产</t>
  </si>
  <si>
    <t>　　其中：建筑物类</t>
  </si>
  <si>
    <t>　　　　　设备类</t>
  </si>
  <si>
    <t>　　在建工程</t>
  </si>
  <si>
    <t>　　工程物资</t>
  </si>
  <si>
    <t>　　固定资产清理</t>
  </si>
  <si>
    <t>　　生产性生物资产</t>
  </si>
  <si>
    <t>　　油气资产</t>
  </si>
  <si>
    <t>　　无形资产</t>
  </si>
  <si>
    <t>　　其中：土地使用权</t>
  </si>
  <si>
    <t>　　　　　其他无形资产</t>
  </si>
  <si>
    <t>　　开发支出</t>
  </si>
  <si>
    <t>　　商誉</t>
  </si>
  <si>
    <t>　　长期待摊费用</t>
  </si>
  <si>
    <t>　　递延所得税资产</t>
  </si>
  <si>
    <t>　　其他非流动资产</t>
  </si>
  <si>
    <t>三、资产总计</t>
  </si>
  <si>
    <t>四、流动负债合计</t>
  </si>
  <si>
    <t>　　短期借款</t>
  </si>
  <si>
    <t>　　交易性金融负债</t>
  </si>
  <si>
    <t>　　应付票据</t>
  </si>
  <si>
    <t>　　应付账款</t>
  </si>
  <si>
    <t>　　预收款项</t>
  </si>
  <si>
    <t>　　应付职工薪酬</t>
  </si>
  <si>
    <t>　　应交税费</t>
  </si>
  <si>
    <t>　　应付利息</t>
  </si>
  <si>
    <t>　　应付股利</t>
  </si>
  <si>
    <t>　　其他应付款</t>
  </si>
  <si>
    <t>　　一年内到期的非流动负债</t>
  </si>
  <si>
    <t>　　其他流动负债</t>
  </si>
  <si>
    <t>五、非流动负债合计</t>
  </si>
  <si>
    <t>　　长期借款</t>
  </si>
  <si>
    <t>　　应付债券</t>
  </si>
  <si>
    <t>　　长期应付款</t>
  </si>
  <si>
    <t>　　专项应付款</t>
  </si>
  <si>
    <t>　　预计负债</t>
  </si>
  <si>
    <t>　　递延所得税负债</t>
  </si>
  <si>
    <t>　　其他非流动负债</t>
  </si>
  <si>
    <t>六、负债合计</t>
  </si>
  <si>
    <t>七、净资产(所有者权益)</t>
  </si>
  <si>
    <t>返回</t>
  </si>
  <si>
    <t>返回索引</t>
  </si>
  <si>
    <t>金额单位：人民币元</t>
  </si>
  <si>
    <t>序号</t>
  </si>
  <si>
    <t>科目名称</t>
  </si>
  <si>
    <t>账面价值</t>
  </si>
  <si>
    <t>调整后账面值</t>
  </si>
  <si>
    <t>评估价值</t>
  </si>
  <si>
    <t>增减值</t>
  </si>
  <si>
    <r>
      <t>增值率</t>
    </r>
    <r>
      <rPr>
        <b/>
        <sz val="10"/>
        <rFont val="Arial Narrow"/>
        <family val="2"/>
      </rPr>
      <t>%</t>
    </r>
  </si>
  <si>
    <r>
      <t>共</t>
    </r>
    <r>
      <rPr>
        <sz val="10"/>
        <rFont val="Arial Narrow"/>
        <family val="2"/>
      </rPr>
      <t xml:space="preserve"> 1 </t>
    </r>
    <r>
      <rPr>
        <sz val="10"/>
        <rFont val="宋体"/>
        <family val="0"/>
      </rPr>
      <t>页</t>
    </r>
    <r>
      <rPr>
        <sz val="10"/>
        <rFont val="Arial Narrow"/>
        <family val="2"/>
      </rPr>
      <t xml:space="preserve"> </t>
    </r>
    <r>
      <rPr>
        <sz val="10"/>
        <rFont val="宋体"/>
        <family val="0"/>
      </rPr>
      <t>第</t>
    </r>
    <r>
      <rPr>
        <sz val="10"/>
        <rFont val="Arial Narrow"/>
        <family val="2"/>
      </rPr>
      <t xml:space="preserve"> 1 </t>
    </r>
    <r>
      <rPr>
        <sz val="10"/>
        <rFont val="宋体"/>
        <family val="0"/>
      </rPr>
      <t>页</t>
    </r>
  </si>
  <si>
    <t>调整后账面值</t>
  </si>
  <si>
    <t>评估价值</t>
  </si>
  <si>
    <t>非流动资产评估申报汇总表</t>
  </si>
  <si>
    <r>
      <t>表</t>
    </r>
    <r>
      <rPr>
        <sz val="10"/>
        <rFont val="Arial Narrow"/>
        <family val="2"/>
      </rPr>
      <t>4</t>
    </r>
  </si>
  <si>
    <t>4-1</t>
  </si>
  <si>
    <t>4-2</t>
  </si>
  <si>
    <t>持有至到期投资</t>
  </si>
  <si>
    <t>4-3</t>
  </si>
  <si>
    <t>长期应收款</t>
  </si>
  <si>
    <t>4-4</t>
  </si>
  <si>
    <t>长期股权投资</t>
  </si>
  <si>
    <t>4-5</t>
  </si>
  <si>
    <t>投资性房地产</t>
  </si>
  <si>
    <t>4-6</t>
  </si>
  <si>
    <t>固定资产</t>
  </si>
  <si>
    <t>4-6-1</t>
  </si>
  <si>
    <r>
      <t xml:space="preserve">  </t>
    </r>
    <r>
      <rPr>
        <sz val="10"/>
        <rFont val="宋体"/>
        <family val="0"/>
      </rPr>
      <t>其中：建筑物类</t>
    </r>
  </si>
  <si>
    <t>4-6-2</t>
  </si>
  <si>
    <r>
      <t xml:space="preserve">              </t>
    </r>
    <r>
      <rPr>
        <sz val="10"/>
        <rFont val="宋体"/>
        <family val="0"/>
      </rPr>
      <t>设</t>
    </r>
    <r>
      <rPr>
        <sz val="10"/>
        <rFont val="Arial Narrow"/>
        <family val="2"/>
      </rPr>
      <t xml:space="preserve">  </t>
    </r>
    <r>
      <rPr>
        <sz val="10"/>
        <rFont val="宋体"/>
        <family val="0"/>
      </rPr>
      <t>备</t>
    </r>
    <r>
      <rPr>
        <sz val="10"/>
        <rFont val="Arial Narrow"/>
        <family val="2"/>
      </rPr>
      <t xml:space="preserve">  </t>
    </r>
    <r>
      <rPr>
        <sz val="10"/>
        <rFont val="宋体"/>
        <family val="0"/>
      </rPr>
      <t>类</t>
    </r>
  </si>
  <si>
    <t>4-7</t>
  </si>
  <si>
    <t>在建工程</t>
  </si>
  <si>
    <t>4-8</t>
  </si>
  <si>
    <t>工程物资</t>
  </si>
  <si>
    <t>4-9</t>
  </si>
  <si>
    <t>固定资产清理</t>
  </si>
  <si>
    <t>4-10</t>
  </si>
  <si>
    <t>生产性生物资产</t>
  </si>
  <si>
    <t>4-11</t>
  </si>
  <si>
    <t>油气资产</t>
  </si>
  <si>
    <t>4-12</t>
  </si>
  <si>
    <t>无形资产</t>
  </si>
  <si>
    <t>4-12-1</t>
  </si>
  <si>
    <r>
      <t xml:space="preserve">  </t>
    </r>
    <r>
      <rPr>
        <sz val="10"/>
        <rFont val="宋体"/>
        <family val="0"/>
      </rPr>
      <t>其中：土地使用权</t>
    </r>
  </si>
  <si>
    <t>4-12-2</t>
  </si>
  <si>
    <r>
      <t xml:space="preserve">               </t>
    </r>
    <r>
      <rPr>
        <sz val="10"/>
        <rFont val="宋体"/>
        <family val="0"/>
      </rPr>
      <t>其他无形资产</t>
    </r>
  </si>
  <si>
    <t>4-13</t>
  </si>
  <si>
    <t>开发支出</t>
  </si>
  <si>
    <t>4-14</t>
  </si>
  <si>
    <t>商誉</t>
  </si>
  <si>
    <t>4-15</t>
  </si>
  <si>
    <t>长期待摊费用</t>
  </si>
  <si>
    <t>4-16</t>
  </si>
  <si>
    <t>递延所得税资产</t>
  </si>
  <si>
    <t>4-17</t>
  </si>
  <si>
    <t>其他非流动资产</t>
  </si>
  <si>
    <t>非流动资产合计</t>
  </si>
  <si>
    <t>账面价值</t>
  </si>
  <si>
    <t>原值</t>
  </si>
  <si>
    <t>净值</t>
  </si>
  <si>
    <t>原值</t>
  </si>
  <si>
    <t>净值</t>
  </si>
  <si>
    <t>增值率%</t>
  </si>
  <si>
    <t>备注</t>
  </si>
  <si>
    <t>证明</t>
  </si>
  <si>
    <r>
      <rPr>
        <b/>
        <sz val="10"/>
        <rFont val="宋体"/>
        <family val="0"/>
      </rPr>
      <t>账面余额合计</t>
    </r>
  </si>
  <si>
    <r>
      <rPr>
        <sz val="10"/>
        <rFont val="宋体"/>
        <family val="0"/>
      </rPr>
      <t>减：减值准备</t>
    </r>
  </si>
  <si>
    <r>
      <rPr>
        <b/>
        <sz val="10"/>
        <rFont val="宋体"/>
        <family val="0"/>
      </rPr>
      <t>账面净值合计</t>
    </r>
  </si>
  <si>
    <t>计量</t>
  </si>
  <si>
    <t>单位</t>
  </si>
  <si>
    <t>资料</t>
  </si>
  <si>
    <t>评估</t>
  </si>
  <si>
    <t>成新率%</t>
  </si>
  <si>
    <t>成本法</t>
  </si>
  <si>
    <t>市场法</t>
  </si>
  <si>
    <t>收益法</t>
  </si>
  <si>
    <t>承诺函</t>
  </si>
  <si>
    <t>√</t>
  </si>
  <si>
    <t>取价</t>
  </si>
  <si>
    <t>方法</t>
  </si>
  <si>
    <t xml:space="preserve">    金额单位：人民币元</t>
  </si>
  <si>
    <t>他项</t>
  </si>
  <si>
    <r>
      <rPr>
        <sz val="10"/>
        <rFont val="宋体"/>
        <family val="0"/>
      </rPr>
      <t>索引号</t>
    </r>
  </si>
  <si>
    <t>勘察</t>
  </si>
  <si>
    <t>计算</t>
  </si>
  <si>
    <t>寿命</t>
  </si>
  <si>
    <t>已用</t>
  </si>
  <si>
    <t>理论</t>
  </si>
  <si>
    <t>综合</t>
  </si>
  <si>
    <t>原值</t>
  </si>
  <si>
    <t>权利</t>
  </si>
  <si>
    <t>表</t>
  </si>
  <si>
    <t>年限</t>
  </si>
  <si>
    <t>成新率</t>
  </si>
  <si>
    <t>权属</t>
  </si>
  <si>
    <t>规格型号</t>
  </si>
  <si>
    <t>生产厂家</t>
  </si>
  <si>
    <t>二手</t>
  </si>
  <si>
    <t>购置价</t>
  </si>
  <si>
    <t>市场价</t>
  </si>
  <si>
    <t>固定资产-车辆评估申报明细表</t>
  </si>
  <si>
    <t>行驶证</t>
  </si>
  <si>
    <t>表4-6-2-2</t>
  </si>
  <si>
    <t>车辆牌号</t>
  </si>
  <si>
    <t>车辆名称</t>
  </si>
  <si>
    <t>购置
日期</t>
  </si>
  <si>
    <t>启用
日期</t>
  </si>
  <si>
    <t>已行驶里</t>
  </si>
  <si>
    <t>证载</t>
  </si>
  <si>
    <t>车辆</t>
  </si>
  <si>
    <t>核定</t>
  </si>
  <si>
    <t>排量</t>
  </si>
  <si>
    <t>规定</t>
  </si>
  <si>
    <t>里程</t>
  </si>
  <si>
    <t>调整</t>
  </si>
  <si>
    <t>程(万km)</t>
  </si>
  <si>
    <t>C4-6-2-2</t>
  </si>
  <si>
    <t>车主</t>
  </si>
  <si>
    <t>类型</t>
  </si>
  <si>
    <t>载客量</t>
  </si>
  <si>
    <t>升</t>
  </si>
  <si>
    <t>系数</t>
  </si>
  <si>
    <t>含税</t>
  </si>
  <si>
    <t>附加税</t>
  </si>
  <si>
    <t>手续费</t>
  </si>
  <si>
    <t>重置值</t>
  </si>
  <si>
    <t>一、中国石油（大亚湾）汽车服务有限公司</t>
  </si>
  <si>
    <t>粤LX0853</t>
  </si>
  <si>
    <t>粤LX1167</t>
  </si>
  <si>
    <t>粤LX1271</t>
  </si>
  <si>
    <t>粤LX1266</t>
  </si>
  <si>
    <t>粤LY3202</t>
  </si>
  <si>
    <t>粤LX1596</t>
  </si>
  <si>
    <t>粤LX1568</t>
  </si>
  <si>
    <t>粤LX1617</t>
  </si>
  <si>
    <t>粤LX1422</t>
  </si>
  <si>
    <t>粤LY2840</t>
  </si>
  <si>
    <t>粤LY3093</t>
  </si>
  <si>
    <t>粤LY3006</t>
  </si>
  <si>
    <t>粤LY3000</t>
  </si>
  <si>
    <t>粤LX1678</t>
  </si>
  <si>
    <t>粤LX0956</t>
  </si>
  <si>
    <t>粤LX1262</t>
  </si>
  <si>
    <t>粤LX1092</t>
  </si>
  <si>
    <t>粤LX0418</t>
  </si>
  <si>
    <t>粤LX1174</t>
  </si>
  <si>
    <t>粤LX1119</t>
  </si>
  <si>
    <t>粤LX1492</t>
  </si>
  <si>
    <t>粤LX1435</t>
  </si>
  <si>
    <t>粤LX1442</t>
  </si>
  <si>
    <t>粤LX1729</t>
  </si>
  <si>
    <t>粤LX1114</t>
  </si>
  <si>
    <t>粤LX1122</t>
  </si>
  <si>
    <t>粤LX1028</t>
  </si>
  <si>
    <t>粤LX1200</t>
  </si>
  <si>
    <t>粤LX1528</t>
  </si>
  <si>
    <t>粤LX1244</t>
  </si>
  <si>
    <t>粤LX1480</t>
  </si>
  <si>
    <t>粤LX1010</t>
  </si>
  <si>
    <t>粤LX0567</t>
  </si>
  <si>
    <t>粤LX0432</t>
  </si>
  <si>
    <t>粤LX0783</t>
  </si>
  <si>
    <t>粤LX0819</t>
  </si>
  <si>
    <t>帕萨特SVW7183AGL</t>
  </si>
  <si>
    <t>帕萨特SVW7203APL</t>
  </si>
  <si>
    <t>别克SGM7252GL</t>
  </si>
  <si>
    <t>尼桑ZN6452WAG</t>
  </si>
  <si>
    <t>猎豹CFA2030D</t>
  </si>
  <si>
    <t>猎豹CFA6473</t>
  </si>
  <si>
    <t>五十铃QL6470DYJ</t>
  </si>
  <si>
    <t>猎豹CFA2030 B</t>
  </si>
  <si>
    <t>猎豹CFA2030B</t>
  </si>
  <si>
    <t>别克SGM6512GL8</t>
  </si>
  <si>
    <t>别克SGM6510GL8</t>
  </si>
  <si>
    <t>金杯SY6480AD/ME</t>
  </si>
  <si>
    <t>金杯SY6483D3</t>
  </si>
  <si>
    <t>东南得利卡DN6492C8</t>
  </si>
  <si>
    <t>江铃JX1021DSJ</t>
  </si>
  <si>
    <t>江铃JX1021DSP</t>
  </si>
  <si>
    <t>金龙XMQ6770E1</t>
  </si>
  <si>
    <t>5/1.8</t>
  </si>
  <si>
    <t>5/2.0</t>
  </si>
  <si>
    <t>5/2.4</t>
  </si>
  <si>
    <t>7/3.0</t>
  </si>
  <si>
    <t>5/2.8</t>
  </si>
  <si>
    <t>12/2.2</t>
  </si>
  <si>
    <t>12/2.4</t>
  </si>
  <si>
    <t>8/2.0</t>
  </si>
  <si>
    <t>22/4.2</t>
  </si>
  <si>
    <t>26/4.2</t>
  </si>
  <si>
    <t>粤G52528</t>
  </si>
  <si>
    <t>粤G20561</t>
  </si>
  <si>
    <t>桂E01099</t>
  </si>
  <si>
    <t>粤G01106</t>
  </si>
  <si>
    <t>粤G01109</t>
  </si>
  <si>
    <t>粤G01763</t>
  </si>
  <si>
    <t>粤G36521</t>
  </si>
  <si>
    <t>粤G36525</t>
  </si>
  <si>
    <t>粤G37662</t>
  </si>
  <si>
    <t>粤G37655</t>
  </si>
  <si>
    <t>粤G38726</t>
  </si>
  <si>
    <t>粤G39349</t>
  </si>
  <si>
    <t>粤G14039</t>
  </si>
  <si>
    <t>粤G00470</t>
  </si>
  <si>
    <t>粤G02914</t>
  </si>
  <si>
    <t>粤G37383</t>
  </si>
  <si>
    <t>帕萨特SVW7183LJ</t>
  </si>
  <si>
    <t>金杯SY6500B2D</t>
  </si>
  <si>
    <t>海狮RZH102L-RGMG</t>
  </si>
  <si>
    <t>海狮RZH103L-RGMGS</t>
  </si>
  <si>
    <t>佳美SXV20L-AEPNKW</t>
  </si>
  <si>
    <t>别克 SGM6510 GL8</t>
  </si>
  <si>
    <t>GZ6112S1</t>
  </si>
  <si>
    <t>亚星JS6101H</t>
  </si>
  <si>
    <t>亚星JS6118H</t>
  </si>
  <si>
    <t>9/2.0</t>
  </si>
  <si>
    <t>11/2.0</t>
  </si>
  <si>
    <t>5/2.2</t>
  </si>
  <si>
    <t>45/7.8</t>
  </si>
  <si>
    <t>39/7.8</t>
  </si>
  <si>
    <t>6/2.5</t>
  </si>
  <si>
    <t>39/7.0</t>
  </si>
  <si>
    <t>帕萨特轿车</t>
  </si>
  <si>
    <t>帕萨特轿车</t>
  </si>
  <si>
    <t>别克轿车</t>
  </si>
  <si>
    <t>尼桑越野车</t>
  </si>
  <si>
    <t>长丰猎豹越野车</t>
  </si>
  <si>
    <t>上海大众汽车有限公司</t>
  </si>
  <si>
    <t>上海大众汽车有限公司</t>
  </si>
  <si>
    <t>上海通用汽车有限公司</t>
  </si>
  <si>
    <t>郑州日产汽车有限公司</t>
  </si>
  <si>
    <t>湖南长丰汽车有限公司</t>
  </si>
  <si>
    <r>
      <rPr>
        <sz val="10"/>
        <rFont val="宋体"/>
        <family val="0"/>
      </rPr>
      <t>五十铃</t>
    </r>
    <r>
      <rPr>
        <sz val="10"/>
        <rFont val="Arial Narrow"/>
        <family val="2"/>
      </rPr>
      <t>QL6470DYJ</t>
    </r>
  </si>
  <si>
    <t>庆铃汽车股份有限公司</t>
  </si>
  <si>
    <t>庆铃汽车股份有限公司</t>
  </si>
  <si>
    <t>五十铃越野车</t>
  </si>
  <si>
    <r>
      <rPr>
        <sz val="10"/>
        <rFont val="宋体"/>
        <family val="0"/>
      </rPr>
      <t>江铃</t>
    </r>
    <r>
      <rPr>
        <sz val="10"/>
        <rFont val="Arial Narrow"/>
        <family val="2"/>
      </rPr>
      <t>JX1021DSJ</t>
    </r>
  </si>
  <si>
    <t>江铃汽车股份有限公司</t>
  </si>
  <si>
    <t>江铃皮卡汽车</t>
  </si>
  <si>
    <t>丰田佳美轿车</t>
  </si>
  <si>
    <t>广汽丰田汽车有限公司</t>
  </si>
  <si>
    <r>
      <rPr>
        <sz val="10"/>
        <rFont val="宋体"/>
        <family val="0"/>
      </rPr>
      <t>庆铃</t>
    </r>
    <r>
      <rPr>
        <sz val="10"/>
        <rFont val="Arial Narrow"/>
        <family val="2"/>
      </rPr>
      <t>TFB55HDL/V</t>
    </r>
  </si>
  <si>
    <r>
      <rPr>
        <sz val="10"/>
        <rFont val="宋体"/>
        <family val="0"/>
      </rPr>
      <t>庆铃</t>
    </r>
    <r>
      <rPr>
        <sz val="10"/>
        <rFont val="Arial Narrow"/>
        <family val="2"/>
      </rPr>
      <t>TFR17HDL</t>
    </r>
  </si>
  <si>
    <t>庆铃货车</t>
  </si>
  <si>
    <r>
      <rPr>
        <sz val="10"/>
        <rFont val="宋体"/>
        <family val="0"/>
      </rPr>
      <t>江铃</t>
    </r>
    <r>
      <rPr>
        <sz val="10"/>
        <rFont val="Arial Narrow"/>
        <family val="2"/>
      </rPr>
      <t>JX5030XXYDSE</t>
    </r>
  </si>
  <si>
    <t>江铃货车</t>
  </si>
  <si>
    <t>猎豹越野车</t>
  </si>
  <si>
    <t>别克商务车</t>
  </si>
  <si>
    <t>得利卡商务车</t>
  </si>
  <si>
    <t>福建东南汽车有限公司</t>
  </si>
  <si>
    <t>海狮面包车</t>
  </si>
  <si>
    <r>
      <rPr>
        <sz val="10"/>
        <rFont val="宋体"/>
        <family val="0"/>
      </rPr>
      <t>海狮</t>
    </r>
    <r>
      <rPr>
        <sz val="10"/>
        <rFont val="Arial Narrow"/>
        <family val="2"/>
      </rPr>
      <t>RZH102L-RGMG</t>
    </r>
  </si>
  <si>
    <t>沈阳华晨金杯汽车有限公司</t>
  </si>
  <si>
    <t>金杯面包车</t>
  </si>
  <si>
    <r>
      <t>厦门</t>
    </r>
    <r>
      <rPr>
        <sz val="10"/>
        <rFont val="Arial"/>
        <family val="2"/>
      </rPr>
      <t>金龙联合汽车工业有限公司</t>
    </r>
  </si>
  <si>
    <t>GZ6112S1</t>
  </si>
  <si>
    <t>金龙大客车</t>
  </si>
  <si>
    <t>骏威大客车</t>
  </si>
  <si>
    <t>广州骏威客车有限公司</t>
  </si>
  <si>
    <t>亚星大客车</t>
  </si>
  <si>
    <t>江苏扬州亚星客车股份有限公司</t>
  </si>
  <si>
    <t>大亚湾</t>
  </si>
  <si>
    <t>信安</t>
  </si>
  <si>
    <t>车主</t>
  </si>
  <si>
    <r>
      <rPr>
        <sz val="10"/>
        <rFont val="宋体"/>
        <family val="0"/>
      </rPr>
      <t>桂</t>
    </r>
    <r>
      <rPr>
        <sz val="10"/>
        <rFont val="Arial Narrow"/>
        <family val="2"/>
      </rPr>
      <t>EE5024</t>
    </r>
  </si>
  <si>
    <r>
      <rPr>
        <sz val="10"/>
        <rFont val="宋体"/>
        <family val="0"/>
      </rPr>
      <t>桂</t>
    </r>
    <r>
      <rPr>
        <sz val="10"/>
        <rFont val="Arial Narrow"/>
        <family val="2"/>
      </rPr>
      <t>EE5025</t>
    </r>
  </si>
  <si>
    <r>
      <rPr>
        <sz val="10"/>
        <rFont val="宋体"/>
        <family val="0"/>
      </rPr>
      <t>桂</t>
    </r>
    <r>
      <rPr>
        <sz val="10"/>
        <rFont val="Arial Narrow"/>
        <family val="2"/>
      </rPr>
      <t>EE5021</t>
    </r>
  </si>
  <si>
    <t>二、中国海洋石油南海西部公司信安分公司</t>
  </si>
  <si>
    <t>辆</t>
  </si>
  <si>
    <t>t</t>
  </si>
  <si>
    <r>
      <t>42</t>
    </r>
    <r>
      <rPr>
        <b/>
        <sz val="10"/>
        <rFont val="宋体"/>
        <family val="0"/>
      </rPr>
      <t>辆</t>
    </r>
  </si>
  <si>
    <r>
      <t>13</t>
    </r>
    <r>
      <rPr>
        <b/>
        <sz val="12"/>
        <rFont val="宋体"/>
        <family val="0"/>
      </rPr>
      <t>辆</t>
    </r>
  </si>
  <si>
    <t>C4-6-2-3</t>
  </si>
  <si>
    <t>t</t>
  </si>
  <si>
    <t>上海通用汽车有限公司</t>
  </si>
  <si>
    <t>猎豹越野车</t>
  </si>
  <si>
    <t>金杯面包车</t>
  </si>
  <si>
    <t>沈阳华晨金杯汽车有限公司</t>
  </si>
  <si>
    <t>江铃JX1021DSJ</t>
  </si>
  <si>
    <t>江铃汽车股份有限公司</t>
  </si>
  <si>
    <t>长丰猎豹越野车</t>
  </si>
  <si>
    <t>湖南长丰汽车有限公司</t>
  </si>
  <si>
    <t>辆</t>
  </si>
  <si>
    <t>t</t>
  </si>
  <si>
    <t>五十铃越野车</t>
  </si>
  <si>
    <t>五十铃QL6470DYJ</t>
  </si>
  <si>
    <t>庆铃汽车股份有限公司</t>
  </si>
  <si>
    <t>猎豹越野车</t>
  </si>
  <si>
    <t>别克商务车</t>
  </si>
  <si>
    <t>上海通用汽车有限公司</t>
  </si>
  <si>
    <t>金杯面包车</t>
  </si>
  <si>
    <t>沈阳华晨金杯汽车有限公司</t>
  </si>
  <si>
    <t>江铃皮卡汽车</t>
  </si>
  <si>
    <t>江铃汽车股份有限公司</t>
  </si>
  <si>
    <t>金龙大客车</t>
  </si>
  <si>
    <t>厦门金龙联合汽车工业有限公司</t>
  </si>
  <si>
    <t>骏威大客车</t>
  </si>
  <si>
    <t>GZ6112S1</t>
  </si>
  <si>
    <t>广州骏威客车有限公司</t>
  </si>
  <si>
    <t>亚星大客车</t>
  </si>
  <si>
    <t>江苏扬州亚星客车股份有限公司</t>
  </si>
  <si>
    <t>减：减值准备</t>
  </si>
  <si>
    <t>账面净值合计</t>
  </si>
  <si>
    <t>固定资产-车辆评估明细表</t>
  </si>
  <si>
    <t>序号</t>
  </si>
  <si>
    <t>车辆牌号</t>
  </si>
  <si>
    <t>车辆名称</t>
  </si>
  <si>
    <t>规格型号</t>
  </si>
  <si>
    <t>生产厂家</t>
  </si>
  <si>
    <t>计量</t>
  </si>
  <si>
    <t>购置
日期</t>
  </si>
  <si>
    <t>启用
日期</t>
  </si>
  <si>
    <t>已行驶里程(万km)</t>
  </si>
  <si>
    <t>他项</t>
  </si>
  <si>
    <t>净值</t>
  </si>
  <si>
    <t>中国石油（大亚湾）汽车服务有限公司</t>
  </si>
  <si>
    <t>帕萨特轿车</t>
  </si>
  <si>
    <t>上海大众汽车有限公司</t>
  </si>
  <si>
    <t>别克轿车</t>
  </si>
  <si>
    <t>尼桑越野车</t>
  </si>
  <si>
    <t>评估值(元)</t>
  </si>
  <si>
    <t>合计</t>
  </si>
  <si>
    <t>交车地点</t>
  </si>
  <si>
    <t>广东省惠州市</t>
  </si>
  <si>
    <t>固定资产-车辆评估明细表</t>
  </si>
  <si>
    <t>序号</t>
  </si>
  <si>
    <t>车辆牌号</t>
  </si>
  <si>
    <t>车辆名称</t>
  </si>
  <si>
    <t>规格型号</t>
  </si>
  <si>
    <t>生产厂家</t>
  </si>
  <si>
    <t>计量</t>
  </si>
  <si>
    <t>购置
日期</t>
  </si>
  <si>
    <t>启用
日期</t>
  </si>
  <si>
    <t>已行驶里程(万km)</t>
  </si>
  <si>
    <t>他项</t>
  </si>
  <si>
    <t>评估价值(元)</t>
  </si>
  <si>
    <t>中国海洋石油南海西部公司信安分公司</t>
  </si>
  <si>
    <t>一、广西牌照车辆</t>
  </si>
  <si>
    <t>桂EE5024</t>
  </si>
  <si>
    <t>海狮面包车</t>
  </si>
  <si>
    <t>海狮RZH102L-RGMG</t>
  </si>
  <si>
    <t>沈阳华晨金杯汽车有限公司</t>
  </si>
  <si>
    <t>辆</t>
  </si>
  <si>
    <t>桂EE5025</t>
  </si>
  <si>
    <t>桂EE5021</t>
  </si>
  <si>
    <t>丰田佳美轿车</t>
  </si>
  <si>
    <t>广汽丰田汽车有限公司</t>
  </si>
  <si>
    <t>二、广东牌照车辆</t>
  </si>
  <si>
    <t>别克商务车</t>
  </si>
  <si>
    <t>上海通用汽车有限公司</t>
  </si>
  <si>
    <t>庆铃货车</t>
  </si>
  <si>
    <t>庆铃TFB55HDL/V</t>
  </si>
  <si>
    <t>庆铃TFR17HDL</t>
  </si>
  <si>
    <t>江铃货车</t>
  </si>
  <si>
    <t>江铃JX5030XXYDSE</t>
  </si>
  <si>
    <t>江铃汽车股份有限公司</t>
  </si>
  <si>
    <t>亚星大客车</t>
  </si>
  <si>
    <t>江苏扬州亚星客车股份有限公司</t>
  </si>
  <si>
    <t>得利卡商务车</t>
  </si>
  <si>
    <t>福建东南汽车有限公司</t>
  </si>
  <si>
    <t>江铃皮卡汽车</t>
  </si>
  <si>
    <t>合计</t>
  </si>
  <si>
    <t>交车地点</t>
  </si>
  <si>
    <t>广东省湛江市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</si>
</sst>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  <numFmt numFmtId="179" formatCode="_(* #,##0.00_);_(* \(#,##0.00\);_(* &quot;-&quot;??_);_(@_)"/>
    <numFmt numFmtId="180" formatCode="yy\.mm"/>
    <numFmt numFmtId="181" formatCode="yy\.mm\.dd"/>
    <numFmt numFmtId="182" formatCode="yyyy/m/d;@"/>
    <numFmt numFmtId="183" formatCode="#,##0_ "/>
    <numFmt numFmtId="184" formatCode="#,##0.00;[Red]\-#,##0.00;&quot;-&quot;??_ ;_ @_ "/>
    <numFmt numFmtId="185" formatCode="#,##0.00;\-#,##0.00;&quot;-&quot;??_ "/>
    <numFmt numFmtId="186" formatCode="#,##0;[Red]\-#,##0;&quot;-&quot;??_ ;_ @_ "/>
    <numFmt numFmtId="187" formatCode="_(&quot;$&quot;* #,##0_);_(&quot;$&quot;* \(#,##0\);_(&quot;$&quot;* &quot;-&quot;??_);_(@_)"/>
    <numFmt numFmtId="188" formatCode="mmm\ dd\,\ yy"/>
    <numFmt numFmtId="189" formatCode="_(&quot;$&quot;* #,##0.0_);_(&quot;$&quot;* \(#,##0.0\);_(&quot;$&quot;* &quot;-&quot;??_);_(@_)"/>
    <numFmt numFmtId="190" formatCode="mm/dd/yy_)"/>
    <numFmt numFmtId="191" formatCode="0.00_);[Red]\(0.00\)"/>
  </numFmts>
  <fonts count="8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 Narrow"/>
      <family val="2"/>
    </font>
    <font>
      <u val="single"/>
      <sz val="12"/>
      <color indexed="12"/>
      <name val="宋体"/>
      <family val="0"/>
    </font>
    <font>
      <sz val="9"/>
      <name val="Arial Narrow"/>
      <family val="2"/>
    </font>
    <font>
      <b/>
      <sz val="18"/>
      <name val="黑体"/>
      <family val="3"/>
    </font>
    <font>
      <sz val="18"/>
      <name val="黑体"/>
      <family val="3"/>
    </font>
    <font>
      <b/>
      <sz val="10"/>
      <name val="Arial Narrow"/>
      <family val="2"/>
    </font>
    <font>
      <b/>
      <sz val="10"/>
      <name val="宋体"/>
      <family val="0"/>
    </font>
    <font>
      <sz val="10"/>
      <name val="宋体"/>
      <family val="0"/>
    </font>
    <font>
      <b/>
      <sz val="9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u val="single"/>
      <sz val="9"/>
      <color indexed="12"/>
      <name val="宋体"/>
      <family val="0"/>
    </font>
    <font>
      <b/>
      <sz val="28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family val="2"/>
    </font>
    <font>
      <b/>
      <sz val="12"/>
      <name val="宋体"/>
      <family val="0"/>
    </font>
    <font>
      <b/>
      <sz val="12"/>
      <name val="Arial Narrow"/>
      <family val="2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sz val="10"/>
      <color indexed="63"/>
      <name val="宋体"/>
      <family val="0"/>
    </font>
    <font>
      <sz val="10"/>
      <color indexed="63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宋体"/>
      <family val="0"/>
    </font>
    <font>
      <b/>
      <sz val="12"/>
      <color indexed="9"/>
      <name val="Arial Narrow"/>
      <family val="2"/>
    </font>
    <font>
      <b/>
      <sz val="9"/>
      <color indexed="10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9"/>
      <name val="仿宋"/>
      <family val="3"/>
    </font>
    <font>
      <sz val="12"/>
      <color indexed="63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0"/>
      <color rgb="FF9C0006"/>
      <name val="宋体"/>
      <family val="0"/>
    </font>
    <font>
      <sz val="11"/>
      <color rgb="FF006100"/>
      <name val="Calibri"/>
      <family val="0"/>
    </font>
    <font>
      <sz val="10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333333"/>
      <name val="宋体"/>
      <family val="0"/>
    </font>
    <font>
      <sz val="10"/>
      <color rgb="FF333333"/>
      <name val="Arial"/>
      <family val="2"/>
    </font>
    <font>
      <b/>
      <sz val="10"/>
      <color theme="0"/>
      <name val="Arial Narrow"/>
      <family val="2"/>
    </font>
    <font>
      <sz val="10"/>
      <color theme="0"/>
      <name val="宋体"/>
      <family val="0"/>
    </font>
    <font>
      <b/>
      <sz val="12"/>
      <color theme="0"/>
      <name val="Arial Narrow"/>
      <family val="2"/>
    </font>
    <font>
      <sz val="12"/>
      <color theme="0"/>
      <name val="仿宋"/>
      <family val="3"/>
    </font>
    <font>
      <sz val="12"/>
      <color rgb="FF333333"/>
      <name val="仿宋"/>
      <family val="3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9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1" applyNumberFormat="0" applyFill="0" applyProtection="0">
      <alignment horizontal="center" vertical="center"/>
    </xf>
    <xf numFmtId="38" fontId="19" fillId="20" borderId="0" applyNumberFormat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10" fontId="19" fillId="21" borderId="1" applyNumberFormat="0" applyBorder="0" applyAlignment="0" applyProtection="0"/>
    <xf numFmtId="39" fontId="0" fillId="0" borderId="0">
      <alignment/>
      <protection/>
    </xf>
    <xf numFmtId="0" fontId="17" fillId="0" borderId="0">
      <alignment/>
      <protection/>
    </xf>
    <xf numFmtId="10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3" fillId="23" borderId="0" applyNumberFormat="0" applyBorder="0" applyAlignment="0" applyProtection="0"/>
    <xf numFmtId="0" fontId="64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24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7" fillId="0" borderId="0">
      <alignment/>
      <protection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24" borderId="11" applyNumberFormat="0" applyAlignment="0" applyProtection="0"/>
    <xf numFmtId="0" fontId="72" fillId="33" borderId="8" applyNumberFormat="0" applyAlignment="0" applyProtection="0"/>
    <xf numFmtId="0" fontId="16" fillId="0" borderId="0">
      <alignment/>
      <protection/>
    </xf>
    <xf numFmtId="0" fontId="0" fillId="34" borderId="12" applyNumberFormat="0" applyFont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>
      <alignment/>
      <protection/>
    </xf>
  </cellStyleXfs>
  <cellXfs count="312">
    <xf numFmtId="0" fontId="0" fillId="0" borderId="0" xfId="0" applyAlignment="1">
      <alignment/>
    </xf>
    <xf numFmtId="177" fontId="5" fillId="0" borderId="0" xfId="0" applyNumberFormat="1" applyFont="1" applyFill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horizontal="center" vertical="center"/>
      <protection locked="0"/>
    </xf>
    <xf numFmtId="177" fontId="7" fillId="0" borderId="0" xfId="0" applyNumberFormat="1" applyFont="1" applyFill="1" applyAlignment="1" applyProtection="1">
      <alignment vertical="center"/>
      <protection locked="0"/>
    </xf>
    <xf numFmtId="177" fontId="5" fillId="0" borderId="0" xfId="0" applyNumberFormat="1" applyFont="1" applyFill="1" applyAlignment="1" applyProtection="1">
      <alignment horizontal="centerContinuous" vertical="center"/>
      <protection hidden="1"/>
    </xf>
    <xf numFmtId="177" fontId="5" fillId="0" borderId="0" xfId="0" applyNumberFormat="1" applyFont="1" applyFill="1" applyAlignment="1" applyProtection="1">
      <alignment horizontal="right" vertical="center"/>
      <protection hidden="1"/>
    </xf>
    <xf numFmtId="177" fontId="5" fillId="0" borderId="0" xfId="0" applyNumberFormat="1" applyFont="1" applyFill="1" applyAlignment="1" applyProtection="1">
      <alignment vertical="center"/>
      <protection hidden="1"/>
    </xf>
    <xf numFmtId="177" fontId="8" fillId="0" borderId="0" xfId="0" applyNumberFormat="1" applyFont="1" applyFill="1" applyAlignment="1" applyProtection="1">
      <alignment horizontal="center" vertical="center" wrapText="1"/>
      <protection locked="0"/>
    </xf>
    <xf numFmtId="177" fontId="3" fillId="0" borderId="1" xfId="0" applyNumberFormat="1" applyFont="1" applyFill="1" applyBorder="1" applyAlignment="1" applyProtection="1">
      <alignment vertical="center"/>
      <protection hidden="1"/>
    </xf>
    <xf numFmtId="43" fontId="3" fillId="0" borderId="1" xfId="0" applyNumberFormat="1" applyFont="1" applyFill="1" applyBorder="1" applyAlignment="1" applyProtection="1">
      <alignment vertical="center"/>
      <protection hidden="1"/>
    </xf>
    <xf numFmtId="43" fontId="8" fillId="0" borderId="1" xfId="0" applyNumberFormat="1" applyFont="1" applyFill="1" applyBorder="1" applyAlignment="1" applyProtection="1">
      <alignment vertical="center"/>
      <protection hidden="1"/>
    </xf>
    <xf numFmtId="177" fontId="13" fillId="0" borderId="0" xfId="0" applyNumberFormat="1" applyFont="1" applyFill="1" applyAlignment="1" applyProtection="1">
      <alignment/>
      <protection locked="0"/>
    </xf>
    <xf numFmtId="178" fontId="3" fillId="0" borderId="0" xfId="0" applyNumberFormat="1" applyFont="1" applyFill="1" applyAlignment="1" applyProtection="1">
      <alignment horizontal="centerContinuous"/>
      <protection hidden="1"/>
    </xf>
    <xf numFmtId="177" fontId="3" fillId="0" borderId="0" xfId="0" applyNumberFormat="1" applyFont="1" applyFill="1" applyAlignment="1" applyProtection="1">
      <alignment horizontal="centerContinuous" vertical="center"/>
      <protection hidden="1"/>
    </xf>
    <xf numFmtId="177" fontId="5" fillId="0" borderId="0" xfId="0" applyNumberFormat="1" applyFont="1" applyFill="1" applyAlignment="1" applyProtection="1">
      <alignment/>
      <protection locked="0"/>
    </xf>
    <xf numFmtId="177" fontId="5" fillId="0" borderId="0" xfId="0" applyNumberFormat="1" applyFont="1" applyFill="1" applyAlignment="1" applyProtection="1">
      <alignment horizontal="center"/>
      <protection hidden="1"/>
    </xf>
    <xf numFmtId="178" fontId="3" fillId="0" borderId="13" xfId="0" applyNumberFormat="1" applyFont="1" applyFill="1" applyBorder="1" applyAlignment="1" applyProtection="1">
      <alignment vertical="center"/>
      <protection hidden="1"/>
    </xf>
    <xf numFmtId="177" fontId="5" fillId="0" borderId="13" xfId="0" applyNumberFormat="1" applyFont="1" applyFill="1" applyBorder="1" applyAlignment="1" applyProtection="1">
      <alignment horizontal="right" vertical="center"/>
      <protection hidden="1"/>
    </xf>
    <xf numFmtId="177" fontId="3" fillId="0" borderId="13" xfId="0" applyNumberFormat="1" applyFont="1" applyFill="1" applyBorder="1" applyAlignment="1" applyProtection="1">
      <alignment horizontal="right" vertical="center"/>
      <protection hidden="1"/>
    </xf>
    <xf numFmtId="178" fontId="8" fillId="0" borderId="1" xfId="0" applyNumberFormat="1" applyFont="1" applyFill="1" applyBorder="1" applyAlignment="1" applyProtection="1">
      <alignment horizontal="center"/>
      <protection hidden="1"/>
    </xf>
    <xf numFmtId="177" fontId="9" fillId="0" borderId="1" xfId="0" applyNumberFormat="1" applyFont="1" applyFill="1" applyBorder="1" applyAlignment="1" applyProtection="1">
      <alignment/>
      <protection hidden="1"/>
    </xf>
    <xf numFmtId="43" fontId="11" fillId="0" borderId="1" xfId="0" applyNumberFormat="1" applyFont="1" applyFill="1" applyBorder="1" applyAlignment="1" applyProtection="1">
      <alignment/>
      <protection hidden="1"/>
    </xf>
    <xf numFmtId="177" fontId="11" fillId="0" borderId="0" xfId="0" applyNumberFormat="1" applyFont="1" applyFill="1" applyAlignment="1" applyProtection="1">
      <alignment/>
      <protection locked="0"/>
    </xf>
    <xf numFmtId="178" fontId="3" fillId="0" borderId="1" xfId="0" applyNumberFormat="1" applyFont="1" applyFill="1" applyBorder="1" applyAlignment="1" applyProtection="1">
      <alignment horizontal="center"/>
      <protection hidden="1"/>
    </xf>
    <xf numFmtId="177" fontId="10" fillId="0" borderId="1" xfId="0" applyNumberFormat="1" applyFont="1" applyFill="1" applyBorder="1" applyAlignment="1" applyProtection="1">
      <alignment/>
      <protection hidden="1"/>
    </xf>
    <xf numFmtId="43" fontId="5" fillId="0" borderId="1" xfId="0" applyNumberFormat="1" applyFont="1" applyFill="1" applyBorder="1" applyAlignment="1" applyProtection="1">
      <alignment/>
      <protection hidden="1"/>
    </xf>
    <xf numFmtId="177" fontId="9" fillId="0" borderId="1" xfId="51" applyNumberFormat="1" applyFont="1" applyFill="1" applyBorder="1" applyAlignment="1" applyProtection="1">
      <alignment/>
      <protection hidden="1"/>
    </xf>
    <xf numFmtId="177" fontId="10" fillId="0" borderId="1" xfId="0" applyNumberFormat="1" applyFont="1" applyFill="1" applyBorder="1" applyAlignment="1" applyProtection="1">
      <alignment vertical="center"/>
      <protection hidden="1"/>
    </xf>
    <xf numFmtId="178" fontId="3" fillId="0" borderId="0" xfId="0" applyNumberFormat="1" applyFont="1" applyFill="1" applyAlignment="1" applyProtection="1">
      <alignment horizontal="center"/>
      <protection hidden="1"/>
    </xf>
    <xf numFmtId="178" fontId="5" fillId="0" borderId="0" xfId="0" applyNumberFormat="1" applyFont="1" applyFill="1" applyAlignment="1" applyProtection="1">
      <alignment/>
      <protection hidden="1"/>
    </xf>
    <xf numFmtId="177" fontId="5" fillId="0" borderId="0" xfId="0" applyNumberFormat="1" applyFont="1" applyFill="1" applyAlignment="1" applyProtection="1">
      <alignment/>
      <protection hidden="1"/>
    </xf>
    <xf numFmtId="177" fontId="3" fillId="0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Fill="1" applyAlignment="1" applyProtection="1">
      <alignment horizontal="center"/>
      <protection locked="0"/>
    </xf>
    <xf numFmtId="177" fontId="3" fillId="0" borderId="0" xfId="0" applyNumberFormat="1" applyFont="1" applyFill="1" applyAlignment="1" applyProtection="1">
      <alignment/>
      <protection locked="0"/>
    </xf>
    <xf numFmtId="177" fontId="10" fillId="0" borderId="0" xfId="0" applyNumberFormat="1" applyFont="1" applyFill="1" applyAlignment="1" applyProtection="1">
      <alignment horizontal="right" vertical="center"/>
      <protection hidden="1"/>
    </xf>
    <xf numFmtId="177" fontId="3" fillId="0" borderId="13" xfId="0" applyNumberFormat="1" applyFont="1" applyFill="1" applyBorder="1" applyAlignment="1" applyProtection="1">
      <alignment vertical="center"/>
      <protection hidden="1"/>
    </xf>
    <xf numFmtId="177" fontId="3" fillId="0" borderId="0" xfId="0" applyNumberFormat="1" applyFont="1" applyFill="1" applyAlignment="1" applyProtection="1">
      <alignment vertical="center"/>
      <protection hidden="1"/>
    </xf>
    <xf numFmtId="177" fontId="10" fillId="0" borderId="13" xfId="0" applyNumberFormat="1" applyFont="1" applyFill="1" applyBorder="1" applyAlignment="1" applyProtection="1">
      <alignment horizontal="right" vertical="center"/>
      <protection hidden="1"/>
    </xf>
    <xf numFmtId="177" fontId="3" fillId="0" borderId="0" xfId="0" applyNumberFormat="1" applyFont="1" applyFill="1" applyAlignment="1" applyProtection="1">
      <alignment vertical="center"/>
      <protection locked="0"/>
    </xf>
    <xf numFmtId="177" fontId="9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84" applyFont="1" applyFill="1" applyAlignment="1" applyProtection="1">
      <alignment vertical="center"/>
      <protection hidden="1"/>
    </xf>
    <xf numFmtId="177" fontId="14" fillId="0" borderId="0" xfId="51" applyNumberFormat="1" applyFont="1" applyFill="1" applyAlignment="1" applyProtection="1">
      <alignment vertical="center"/>
      <protection hidden="1"/>
    </xf>
    <xf numFmtId="177" fontId="8" fillId="0" borderId="0" xfId="0" applyNumberFormat="1" applyFont="1" applyFill="1" applyAlignment="1" applyProtection="1">
      <alignment vertical="center"/>
      <protection locked="0"/>
    </xf>
    <xf numFmtId="177" fontId="9" fillId="0" borderId="0" xfId="0" applyNumberFormat="1" applyFont="1" applyFill="1" applyBorder="1" applyAlignment="1" applyProtection="1">
      <alignment horizontal="center" vertical="center"/>
      <protection hidden="1"/>
    </xf>
    <xf numFmtId="177" fontId="8" fillId="0" borderId="0" xfId="0" applyNumberFormat="1" applyFont="1" applyFill="1" applyBorder="1" applyAlignment="1" applyProtection="1">
      <alignment horizontal="center" vertical="center"/>
      <protection hidden="1"/>
    </xf>
    <xf numFmtId="177" fontId="8" fillId="0" borderId="0" xfId="0" applyNumberFormat="1" applyFont="1" applyFill="1" applyBorder="1" applyAlignment="1" applyProtection="1">
      <alignment vertical="center"/>
      <protection hidden="1"/>
    </xf>
    <xf numFmtId="177" fontId="3" fillId="0" borderId="0" xfId="0" applyNumberFormat="1" applyFont="1" applyFill="1" applyBorder="1" applyAlignment="1" applyProtection="1">
      <alignment vertical="center"/>
      <protection hidden="1"/>
    </xf>
    <xf numFmtId="177" fontId="3" fillId="0" borderId="0" xfId="0" applyNumberFormat="1" applyFont="1" applyFill="1" applyAlignment="1" applyProtection="1">
      <alignment horizontal="center" vertical="center" wrapText="1"/>
      <protection locked="0"/>
    </xf>
    <xf numFmtId="177" fontId="8" fillId="0" borderId="1" xfId="0" applyNumberFormat="1" applyFont="1" applyFill="1" applyBorder="1" applyAlignment="1" applyProtection="1">
      <alignment vertical="center"/>
      <protection hidden="1"/>
    </xf>
    <xf numFmtId="177" fontId="3" fillId="0" borderId="0" xfId="0" applyNumberFormat="1" applyFont="1" applyFill="1" applyAlignment="1" applyProtection="1">
      <alignment horizontal="center" vertical="center"/>
      <protection hidden="1"/>
    </xf>
    <xf numFmtId="177" fontId="3" fillId="0" borderId="1" xfId="0" applyNumberFormat="1" applyFont="1" applyFill="1" applyBorder="1" applyAlignment="1" applyProtection="1" quotePrefix="1">
      <alignment horizontal="center" vertical="center"/>
      <protection hidden="1"/>
    </xf>
    <xf numFmtId="43" fontId="8" fillId="0" borderId="1" xfId="0" applyNumberFormat="1" applyFont="1" applyFill="1" applyBorder="1" applyAlignment="1" applyProtection="1">
      <alignment/>
      <protection hidden="1"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centerContinuous" vertical="center"/>
    </xf>
    <xf numFmtId="177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178" fontId="3" fillId="0" borderId="13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 applyProtection="1">
      <alignment horizontal="center" vertical="center"/>
      <protection locked="0"/>
    </xf>
    <xf numFmtId="177" fontId="3" fillId="0" borderId="1" xfId="0" applyNumberFormat="1" applyFont="1" applyFill="1" applyBorder="1" applyAlignment="1" applyProtection="1">
      <alignment vertical="center"/>
      <protection locked="0"/>
    </xf>
    <xf numFmtId="177" fontId="3" fillId="0" borderId="1" xfId="0" applyNumberFormat="1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Continuous" vertical="center"/>
    </xf>
    <xf numFmtId="177" fontId="3" fillId="0" borderId="1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80" fontId="3" fillId="0" borderId="1" xfId="0" applyNumberFormat="1" applyFont="1" applyFill="1" applyBorder="1" applyAlignment="1" applyProtection="1">
      <alignment horizontal="center" vertical="center"/>
      <protection locked="0"/>
    </xf>
    <xf numFmtId="181" fontId="3" fillId="0" borderId="1" xfId="0" applyNumberFormat="1" applyFont="1" applyFill="1" applyBorder="1" applyAlignment="1" applyProtection="1">
      <alignment vertical="center"/>
      <protection locked="0"/>
    </xf>
    <xf numFmtId="181" fontId="3" fillId="0" borderId="1" xfId="0" applyNumberFormat="1" applyFont="1" applyFill="1" applyBorder="1" applyAlignment="1">
      <alignment horizontal="centerContinuous" vertical="center"/>
    </xf>
    <xf numFmtId="177" fontId="8" fillId="0" borderId="0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 applyProtection="1">
      <alignment vertical="center" shrinkToFit="1"/>
      <protection locked="0"/>
    </xf>
    <xf numFmtId="178" fontId="3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85" fontId="3" fillId="0" borderId="1" xfId="0" applyNumberFormat="1" applyFont="1" applyFill="1" applyBorder="1" applyAlignment="1">
      <alignment vertical="center"/>
    </xf>
    <xf numFmtId="177" fontId="9" fillId="0" borderId="14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7" fontId="9" fillId="0" borderId="1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186" fontId="3" fillId="0" borderId="1" xfId="0" applyNumberFormat="1" applyFont="1" applyFill="1" applyBorder="1" applyAlignment="1" applyProtection="1">
      <alignment vertical="center"/>
      <protection locked="0"/>
    </xf>
    <xf numFmtId="186" fontId="3" fillId="0" borderId="1" xfId="0" applyNumberFormat="1" applyFont="1" applyFill="1" applyBorder="1" applyAlignment="1" applyProtection="1">
      <alignment horizontal="center" vertical="center"/>
      <protection locked="0"/>
    </xf>
    <xf numFmtId="184" fontId="3" fillId="0" borderId="1" xfId="0" applyNumberFormat="1" applyFont="1" applyFill="1" applyBorder="1" applyAlignment="1" applyProtection="1">
      <alignment vertical="center" shrinkToFit="1"/>
      <protection locked="0"/>
    </xf>
    <xf numFmtId="186" fontId="8" fillId="0" borderId="1" xfId="0" applyNumberFormat="1" applyFont="1" applyFill="1" applyBorder="1" applyAlignment="1">
      <alignment vertical="center"/>
    </xf>
    <xf numFmtId="184" fontId="8" fillId="0" borderId="1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>
      <alignment horizontal="center" vertical="center" wrapText="1"/>
    </xf>
    <xf numFmtId="184" fontId="3" fillId="0" borderId="1" xfId="71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Alignment="1">
      <alignment vertical="center"/>
    </xf>
    <xf numFmtId="178" fontId="14" fillId="35" borderId="0" xfId="51" applyNumberFormat="1" applyFont="1" applyFill="1" applyAlignment="1" applyProtection="1">
      <alignment vertical="center"/>
      <protection/>
    </xf>
    <xf numFmtId="177" fontId="14" fillId="35" borderId="0" xfId="51" applyNumberFormat="1" applyFont="1" applyFill="1" applyAlignment="1" applyProtection="1">
      <alignment vertical="center"/>
      <protection/>
    </xf>
    <xf numFmtId="177" fontId="5" fillId="35" borderId="0" xfId="0" applyNumberFormat="1" applyFont="1" applyFill="1" applyAlignment="1">
      <alignment vertical="center"/>
    </xf>
    <xf numFmtId="177" fontId="5" fillId="35" borderId="0" xfId="0" applyNumberFormat="1" applyFont="1" applyFill="1" applyAlignment="1">
      <alignment horizontal="center" vertical="center"/>
    </xf>
    <xf numFmtId="181" fontId="5" fillId="35" borderId="0" xfId="0" applyNumberFormat="1" applyFont="1" applyFill="1" applyAlignment="1">
      <alignment vertical="center"/>
    </xf>
    <xf numFmtId="178" fontId="3" fillId="35" borderId="0" xfId="0" applyNumberFormat="1" applyFont="1" applyFill="1" applyAlignment="1">
      <alignment horizontal="centerContinuous" vertical="center"/>
    </xf>
    <xf numFmtId="177" fontId="3" fillId="35" borderId="0" xfId="0" applyNumberFormat="1" applyFont="1" applyFill="1" applyAlignment="1">
      <alignment horizontal="centerContinuous" vertical="center"/>
    </xf>
    <xf numFmtId="181" fontId="3" fillId="35" borderId="0" xfId="0" applyNumberFormat="1" applyFont="1" applyFill="1" applyAlignment="1">
      <alignment horizontal="centerContinuous" vertical="center"/>
    </xf>
    <xf numFmtId="178" fontId="3" fillId="35" borderId="13" xfId="0" applyNumberFormat="1" applyFont="1" applyFill="1" applyBorder="1" applyAlignment="1">
      <alignment vertical="center"/>
    </xf>
    <xf numFmtId="177" fontId="9" fillId="35" borderId="14" xfId="0" applyNumberFormat="1" applyFont="1" applyFill="1" applyBorder="1" applyAlignment="1">
      <alignment horizontal="center" vertical="center"/>
    </xf>
    <xf numFmtId="177" fontId="9" fillId="35" borderId="15" xfId="0" applyNumberFormat="1" applyFont="1" applyFill="1" applyBorder="1" applyAlignment="1">
      <alignment horizontal="center" vertical="center"/>
    </xf>
    <xf numFmtId="177" fontId="3" fillId="35" borderId="0" xfId="0" applyNumberFormat="1" applyFont="1" applyFill="1" applyAlignment="1">
      <alignment vertical="center"/>
    </xf>
    <xf numFmtId="177" fontId="9" fillId="35" borderId="1" xfId="0" applyNumberFormat="1" applyFont="1" applyFill="1" applyBorder="1" applyAlignment="1">
      <alignment horizontal="centerContinuous" vertical="center"/>
    </xf>
    <xf numFmtId="177" fontId="9" fillId="35" borderId="1" xfId="0" applyNumberFormat="1" applyFont="1" applyFill="1" applyBorder="1" applyAlignment="1">
      <alignment horizontal="center" vertical="center"/>
    </xf>
    <xf numFmtId="182" fontId="10" fillId="35" borderId="0" xfId="0" applyNumberFormat="1" applyFont="1" applyFill="1" applyAlignment="1">
      <alignment horizontal="center" vertical="center" wrapText="1"/>
    </xf>
    <xf numFmtId="177" fontId="6" fillId="35" borderId="0" xfId="0" applyNumberFormat="1" applyFont="1" applyFill="1" applyAlignment="1">
      <alignment horizontal="center" vertical="center"/>
    </xf>
    <xf numFmtId="49" fontId="10" fillId="35" borderId="0" xfId="0" applyNumberFormat="1" applyFont="1" applyFill="1" applyAlignment="1">
      <alignment vertical="center"/>
    </xf>
    <xf numFmtId="177" fontId="7" fillId="35" borderId="0" xfId="0" applyNumberFormat="1" applyFont="1" applyFill="1" applyAlignment="1">
      <alignment horizontal="center" vertical="center"/>
    </xf>
    <xf numFmtId="177" fontId="7" fillId="35" borderId="0" xfId="0" applyNumberFormat="1" applyFont="1" applyFill="1" applyAlignment="1">
      <alignment vertical="center"/>
    </xf>
    <xf numFmtId="178" fontId="3" fillId="35" borderId="0" xfId="0" applyNumberFormat="1" applyFont="1" applyFill="1" applyAlignment="1">
      <alignment horizontal="center" vertical="center"/>
    </xf>
    <xf numFmtId="49" fontId="3" fillId="35" borderId="0" xfId="0" applyNumberFormat="1" applyFont="1" applyFill="1" applyAlignment="1">
      <alignment vertical="center"/>
    </xf>
    <xf numFmtId="49" fontId="3" fillId="35" borderId="0" xfId="0" applyNumberFormat="1" applyFont="1" applyFill="1" applyAlignment="1">
      <alignment horizontal="center" vertical="center" wrapText="1"/>
    </xf>
    <xf numFmtId="177" fontId="3" fillId="35" borderId="0" xfId="0" applyNumberFormat="1" applyFont="1" applyFill="1" applyAlignment="1">
      <alignment horizontal="center" vertical="center"/>
    </xf>
    <xf numFmtId="177" fontId="10" fillId="35" borderId="0" xfId="0" applyNumberFormat="1" applyFont="1" applyFill="1" applyAlignment="1">
      <alignment horizontal="right" vertical="center"/>
    </xf>
    <xf numFmtId="177" fontId="8" fillId="35" borderId="0" xfId="0" applyNumberFormat="1" applyFont="1" applyFill="1" applyBorder="1" applyAlignment="1">
      <alignment horizontal="center" vertical="center" wrapText="1"/>
    </xf>
    <xf numFmtId="177" fontId="10" fillId="35" borderId="13" xfId="0" applyNumberFormat="1" applyFont="1" applyFill="1" applyBorder="1" applyAlignment="1">
      <alignment horizontal="right" vertical="center"/>
    </xf>
    <xf numFmtId="177" fontId="10" fillId="35" borderId="0" xfId="0" applyNumberFormat="1" applyFont="1" applyFill="1" applyBorder="1" applyAlignment="1">
      <alignment horizontal="right" vertical="center"/>
    </xf>
    <xf numFmtId="182" fontId="3" fillId="35" borderId="0" xfId="0" applyNumberFormat="1" applyFont="1" applyFill="1" applyAlignment="1">
      <alignment horizontal="center" vertical="center" wrapText="1"/>
    </xf>
    <xf numFmtId="177" fontId="10" fillId="35" borderId="0" xfId="0" applyNumberFormat="1" applyFont="1" applyFill="1" applyBorder="1" applyAlignment="1">
      <alignment horizontal="center" vertical="center" wrapText="1"/>
    </xf>
    <xf numFmtId="177" fontId="3" fillId="35" borderId="0" xfId="0" applyNumberFormat="1" applyFont="1" applyFill="1" applyBorder="1" applyAlignment="1">
      <alignment vertical="center"/>
    </xf>
    <xf numFmtId="177" fontId="3" fillId="35" borderId="0" xfId="0" applyNumberFormat="1" applyFont="1" applyFill="1" applyBorder="1" applyAlignment="1">
      <alignment horizontal="center" vertical="center"/>
    </xf>
    <xf numFmtId="177" fontId="10" fillId="35" borderId="0" xfId="0" applyNumberFormat="1" applyFont="1" applyFill="1" applyAlignment="1">
      <alignment horizontal="center" vertical="center" wrapText="1"/>
    </xf>
    <xf numFmtId="49" fontId="10" fillId="35" borderId="0" xfId="0" applyNumberFormat="1" applyFont="1" applyFill="1" applyAlignment="1">
      <alignment horizontal="center" vertical="center" wrapText="1"/>
    </xf>
    <xf numFmtId="177" fontId="10" fillId="35" borderId="0" xfId="0" applyNumberFormat="1" applyFont="1" applyFill="1" applyAlignment="1">
      <alignment horizontal="center" vertical="center"/>
    </xf>
    <xf numFmtId="177" fontId="9" fillId="35" borderId="0" xfId="0" applyNumberFormat="1" applyFont="1" applyFill="1" applyBorder="1" applyAlignment="1">
      <alignment horizontal="center" vertical="center" wrapText="1"/>
    </xf>
    <xf numFmtId="177" fontId="9" fillId="35" borderId="0" xfId="0" applyNumberFormat="1" applyFont="1" applyFill="1" applyAlignment="1">
      <alignment horizontal="center" vertical="center" wrapText="1"/>
    </xf>
    <xf numFmtId="178" fontId="3" fillId="35" borderId="1" xfId="0" applyNumberFormat="1" applyFont="1" applyFill="1" applyBorder="1" applyAlignment="1" applyProtection="1">
      <alignment horizontal="center" vertical="center"/>
      <protection locked="0"/>
    </xf>
    <xf numFmtId="177" fontId="3" fillId="35" borderId="1" xfId="0" applyNumberFormat="1" applyFont="1" applyFill="1" applyBorder="1" applyAlignment="1" applyProtection="1">
      <alignment vertical="center"/>
      <protection locked="0"/>
    </xf>
    <xf numFmtId="180" fontId="3" fillId="35" borderId="1" xfId="0" applyNumberFormat="1" applyFont="1" applyFill="1" applyBorder="1" applyAlignment="1" applyProtection="1">
      <alignment horizontal="center" vertical="center"/>
      <protection locked="0"/>
    </xf>
    <xf numFmtId="176" fontId="3" fillId="35" borderId="1" xfId="0" applyNumberFormat="1" applyFont="1" applyFill="1" applyBorder="1" applyAlignment="1" applyProtection="1">
      <alignment vertical="center"/>
      <protection locked="0"/>
    </xf>
    <xf numFmtId="184" fontId="3" fillId="35" borderId="1" xfId="0" applyNumberFormat="1" applyFont="1" applyFill="1" applyBorder="1" applyAlignment="1" applyProtection="1">
      <alignment vertical="center"/>
      <protection locked="0"/>
    </xf>
    <xf numFmtId="177" fontId="10" fillId="35" borderId="1" xfId="0" applyNumberFormat="1" applyFont="1" applyFill="1" applyBorder="1" applyAlignment="1" applyProtection="1">
      <alignment vertical="center"/>
      <protection locked="0"/>
    </xf>
    <xf numFmtId="177" fontId="3" fillId="35" borderId="0" xfId="0" applyNumberFormat="1" applyFont="1" applyFill="1" applyBorder="1" applyAlignment="1" applyProtection="1">
      <alignment vertical="center" shrinkToFit="1"/>
      <protection locked="0"/>
    </xf>
    <xf numFmtId="177" fontId="3" fillId="35" borderId="0" xfId="0" applyNumberFormat="1" applyFont="1" applyFill="1" applyBorder="1" applyAlignment="1" applyProtection="1">
      <alignment vertical="center"/>
      <protection locked="0"/>
    </xf>
    <xf numFmtId="176" fontId="3" fillId="35" borderId="0" xfId="0" applyNumberFormat="1" applyFont="1" applyFill="1" applyBorder="1" applyAlignment="1" applyProtection="1">
      <alignment vertical="center"/>
      <protection hidden="1"/>
    </xf>
    <xf numFmtId="4" fontId="3" fillId="35" borderId="0" xfId="0" applyNumberFormat="1" applyFont="1" applyFill="1" applyAlignment="1">
      <alignment horizontal="center" vertical="center"/>
    </xf>
    <xf numFmtId="4" fontId="3" fillId="35" borderId="0" xfId="0" applyNumberFormat="1" applyFont="1" applyFill="1" applyBorder="1" applyAlignment="1" applyProtection="1">
      <alignment vertical="center"/>
      <protection hidden="1"/>
    </xf>
    <xf numFmtId="183" fontId="3" fillId="35" borderId="0" xfId="0" applyNumberFormat="1" applyFont="1" applyFill="1" applyAlignment="1">
      <alignment vertical="center"/>
    </xf>
    <xf numFmtId="181" fontId="3" fillId="35" borderId="0" xfId="0" applyNumberFormat="1" applyFont="1" applyFill="1" applyAlignment="1">
      <alignment vertical="center"/>
    </xf>
    <xf numFmtId="177" fontId="10" fillId="35" borderId="0" xfId="0" applyNumberFormat="1" applyFont="1" applyFill="1" applyAlignment="1">
      <alignment vertical="center"/>
    </xf>
    <xf numFmtId="178" fontId="5" fillId="35" borderId="0" xfId="0" applyNumberFormat="1" applyFont="1" applyFill="1" applyAlignment="1">
      <alignment horizontal="center" vertical="center"/>
    </xf>
    <xf numFmtId="179" fontId="5" fillId="35" borderId="0" xfId="71" applyFont="1" applyFill="1" applyAlignment="1">
      <alignment vertical="center"/>
    </xf>
    <xf numFmtId="10" fontId="3" fillId="35" borderId="0" xfId="0" applyNumberFormat="1" applyFont="1" applyFill="1" applyAlignment="1">
      <alignment horizontal="center" vertical="center"/>
    </xf>
    <xf numFmtId="179" fontId="3" fillId="35" borderId="0" xfId="71" applyFont="1" applyFill="1" applyAlignment="1">
      <alignment vertical="center"/>
    </xf>
    <xf numFmtId="186" fontId="3" fillId="35" borderId="1" xfId="0" applyNumberFormat="1" applyFont="1" applyFill="1" applyBorder="1" applyAlignment="1" applyProtection="1">
      <alignment horizontal="center" vertical="center"/>
      <protection locked="0"/>
    </xf>
    <xf numFmtId="185" fontId="3" fillId="35" borderId="1" xfId="0" applyNumberFormat="1" applyFont="1" applyFill="1" applyBorder="1" applyAlignment="1">
      <alignment vertical="center"/>
    </xf>
    <xf numFmtId="177" fontId="10" fillId="35" borderId="1" xfId="0" applyNumberFormat="1" applyFont="1" applyFill="1" applyBorder="1" applyAlignment="1" applyProtection="1">
      <alignment horizontal="center" vertical="center"/>
      <protection locked="0"/>
    </xf>
    <xf numFmtId="9" fontId="3" fillId="35" borderId="1" xfId="0" applyNumberFormat="1" applyFont="1" applyFill="1" applyBorder="1" applyAlignment="1" applyProtection="1">
      <alignment horizontal="center" vertical="center"/>
      <protection locked="0"/>
    </xf>
    <xf numFmtId="177" fontId="3" fillId="35" borderId="0" xfId="0" applyNumberFormat="1" applyFont="1" applyFill="1" applyBorder="1" applyAlignment="1" applyProtection="1">
      <alignment vertical="center"/>
      <protection hidden="1"/>
    </xf>
    <xf numFmtId="177" fontId="3" fillId="35" borderId="0" xfId="0" applyNumberFormat="1" applyFont="1" applyFill="1" applyBorder="1" applyAlignment="1">
      <alignment horizontal="center" vertical="center" wrapText="1"/>
    </xf>
    <xf numFmtId="184" fontId="8" fillId="35" borderId="1" xfId="0" applyNumberFormat="1" applyFont="1" applyFill="1" applyBorder="1" applyAlignment="1" applyProtection="1">
      <alignment vertical="center"/>
      <protection locked="0"/>
    </xf>
    <xf numFmtId="177" fontId="8" fillId="35" borderId="1" xfId="0" applyNumberFormat="1" applyFont="1" applyFill="1" applyBorder="1" applyAlignment="1" applyProtection="1">
      <alignment vertical="center"/>
      <protection locked="0"/>
    </xf>
    <xf numFmtId="0" fontId="8" fillId="35" borderId="1" xfId="0" applyFont="1" applyFill="1" applyBorder="1" applyAlignment="1">
      <alignment vertical="center"/>
    </xf>
    <xf numFmtId="177" fontId="8" fillId="35" borderId="1" xfId="0" applyNumberFormat="1" applyFont="1" applyFill="1" applyBorder="1" applyAlignment="1" applyProtection="1">
      <alignment horizontal="center" vertical="center"/>
      <protection locked="0"/>
    </xf>
    <xf numFmtId="180" fontId="8" fillId="35" borderId="1" xfId="0" applyNumberFormat="1" applyFont="1" applyFill="1" applyBorder="1" applyAlignment="1" applyProtection="1">
      <alignment horizontal="center" vertical="center"/>
      <protection locked="0"/>
    </xf>
    <xf numFmtId="0" fontId="8" fillId="35" borderId="1" xfId="0" applyNumberFormat="1" applyFont="1" applyFill="1" applyBorder="1" applyAlignment="1" applyProtection="1">
      <alignment vertical="center"/>
      <protection locked="0"/>
    </xf>
    <xf numFmtId="186" fontId="8" fillId="35" borderId="1" xfId="0" applyNumberFormat="1" applyFont="1" applyFill="1" applyBorder="1" applyAlignment="1" applyProtection="1">
      <alignment horizontal="center" vertical="center"/>
      <protection locked="0"/>
    </xf>
    <xf numFmtId="9" fontId="8" fillId="35" borderId="1" xfId="0" applyNumberFormat="1" applyFont="1" applyFill="1" applyBorder="1" applyAlignment="1" applyProtection="1">
      <alignment horizontal="center" vertical="center"/>
      <protection locked="0"/>
    </xf>
    <xf numFmtId="185" fontId="8" fillId="35" borderId="1" xfId="0" applyNumberFormat="1" applyFont="1" applyFill="1" applyBorder="1" applyAlignment="1">
      <alignment vertical="center"/>
    </xf>
    <xf numFmtId="177" fontId="8" fillId="35" borderId="0" xfId="0" applyNumberFormat="1" applyFont="1" applyFill="1" applyBorder="1" applyAlignment="1" applyProtection="1">
      <alignment vertical="center" shrinkToFit="1"/>
      <protection locked="0"/>
    </xf>
    <xf numFmtId="177" fontId="8" fillId="35" borderId="0" xfId="0" applyNumberFormat="1" applyFont="1" applyFill="1" applyAlignment="1">
      <alignment vertical="center"/>
    </xf>
    <xf numFmtId="177" fontId="8" fillId="35" borderId="0" xfId="0" applyNumberFormat="1" applyFont="1" applyFill="1" applyBorder="1" applyAlignment="1" applyProtection="1">
      <alignment vertical="center"/>
      <protection locked="0"/>
    </xf>
    <xf numFmtId="176" fontId="8" fillId="35" borderId="0" xfId="0" applyNumberFormat="1" applyFont="1" applyFill="1" applyBorder="1" applyAlignment="1" applyProtection="1">
      <alignment vertical="center"/>
      <protection hidden="1"/>
    </xf>
    <xf numFmtId="4" fontId="8" fillId="35" borderId="0" xfId="0" applyNumberFormat="1" applyFont="1" applyFill="1" applyAlignment="1">
      <alignment horizontal="center" vertical="center"/>
    </xf>
    <xf numFmtId="4" fontId="8" fillId="35" borderId="0" xfId="0" applyNumberFormat="1" applyFont="1" applyFill="1" applyBorder="1" applyAlignment="1" applyProtection="1">
      <alignment vertical="center"/>
      <protection hidden="1"/>
    </xf>
    <xf numFmtId="183" fontId="8" fillId="35" borderId="0" xfId="0" applyNumberFormat="1" applyFont="1" applyFill="1" applyAlignment="1">
      <alignment vertical="center"/>
    </xf>
    <xf numFmtId="0" fontId="8" fillId="35" borderId="0" xfId="0" applyNumberFormat="1" applyFont="1" applyFill="1" applyBorder="1" applyAlignment="1" applyProtection="1">
      <alignment vertical="center"/>
      <protection hidden="1"/>
    </xf>
    <xf numFmtId="177" fontId="25" fillId="35" borderId="1" xfId="0" applyNumberFormat="1" applyFont="1" applyFill="1" applyBorder="1" applyAlignment="1" applyProtection="1">
      <alignment vertical="center"/>
      <protection locked="0"/>
    </xf>
    <xf numFmtId="177" fontId="25" fillId="35" borderId="1" xfId="0" applyNumberFormat="1" applyFont="1" applyFill="1" applyBorder="1" applyAlignment="1" applyProtection="1">
      <alignment horizontal="center" vertical="center"/>
      <protection locked="0"/>
    </xf>
    <xf numFmtId="180" fontId="25" fillId="35" borderId="1" xfId="0" applyNumberFormat="1" applyFont="1" applyFill="1" applyBorder="1" applyAlignment="1" applyProtection="1">
      <alignment horizontal="center" vertical="center"/>
      <protection locked="0"/>
    </xf>
    <xf numFmtId="0" fontId="25" fillId="35" borderId="1" xfId="0" applyNumberFormat="1" applyFont="1" applyFill="1" applyBorder="1" applyAlignment="1" applyProtection="1">
      <alignment vertical="center"/>
      <protection locked="0"/>
    </xf>
    <xf numFmtId="184" fontId="25" fillId="35" borderId="1" xfId="0" applyNumberFormat="1" applyFont="1" applyFill="1" applyBorder="1" applyAlignment="1" applyProtection="1">
      <alignment vertical="center"/>
      <protection locked="0"/>
    </xf>
    <xf numFmtId="185" fontId="25" fillId="35" borderId="1" xfId="0" applyNumberFormat="1" applyFont="1" applyFill="1" applyBorder="1" applyAlignment="1">
      <alignment vertical="center"/>
    </xf>
    <xf numFmtId="177" fontId="25" fillId="35" borderId="0" xfId="0" applyNumberFormat="1" applyFont="1" applyFill="1" applyBorder="1" applyAlignment="1" applyProtection="1">
      <alignment vertical="center" shrinkToFit="1"/>
      <protection locked="0"/>
    </xf>
    <xf numFmtId="177" fontId="25" fillId="35" borderId="0" xfId="0" applyNumberFormat="1" applyFont="1" applyFill="1" applyAlignment="1">
      <alignment vertical="center"/>
    </xf>
    <xf numFmtId="177" fontId="25" fillId="35" borderId="0" xfId="0" applyNumberFormat="1" applyFont="1" applyFill="1" applyBorder="1" applyAlignment="1">
      <alignment horizontal="center" vertical="center" wrapText="1"/>
    </xf>
    <xf numFmtId="177" fontId="25" fillId="35" borderId="0" xfId="0" applyNumberFormat="1" applyFont="1" applyFill="1" applyBorder="1" applyAlignment="1" applyProtection="1">
      <alignment vertical="center"/>
      <protection locked="0"/>
    </xf>
    <xf numFmtId="176" fontId="25" fillId="35" borderId="0" xfId="0" applyNumberFormat="1" applyFont="1" applyFill="1" applyBorder="1" applyAlignment="1" applyProtection="1">
      <alignment vertical="center"/>
      <protection hidden="1"/>
    </xf>
    <xf numFmtId="177" fontId="25" fillId="35" borderId="0" xfId="0" applyNumberFormat="1" applyFont="1" applyFill="1" applyBorder="1" applyAlignment="1" applyProtection="1">
      <alignment vertical="center"/>
      <protection hidden="1"/>
    </xf>
    <xf numFmtId="4" fontId="25" fillId="35" borderId="0" xfId="0" applyNumberFormat="1" applyFont="1" applyFill="1" applyAlignment="1">
      <alignment horizontal="center" vertical="center"/>
    </xf>
    <xf numFmtId="4" fontId="25" fillId="35" borderId="0" xfId="0" applyNumberFormat="1" applyFont="1" applyFill="1" applyBorder="1" applyAlignment="1" applyProtection="1">
      <alignment vertical="center"/>
      <protection hidden="1"/>
    </xf>
    <xf numFmtId="183" fontId="25" fillId="35" borderId="0" xfId="0" applyNumberFormat="1" applyFont="1" applyFill="1" applyAlignment="1">
      <alignment vertical="center"/>
    </xf>
    <xf numFmtId="179" fontId="5" fillId="35" borderId="0" xfId="71" applyFont="1" applyFill="1" applyAlignment="1">
      <alignment horizontal="right" vertical="center"/>
    </xf>
    <xf numFmtId="179" fontId="3" fillId="35" borderId="0" xfId="71" applyFont="1" applyFill="1" applyAlignment="1">
      <alignment horizontal="right" vertical="center"/>
    </xf>
    <xf numFmtId="179" fontId="3" fillId="35" borderId="1" xfId="71" applyFont="1" applyFill="1" applyBorder="1" applyAlignment="1" applyProtection="1">
      <alignment horizontal="right" vertical="center"/>
      <protection locked="0"/>
    </xf>
    <xf numFmtId="191" fontId="10" fillId="35" borderId="1" xfId="0" applyNumberFormat="1" applyFont="1" applyFill="1" applyBorder="1" applyAlignment="1" applyProtection="1">
      <alignment vertical="center" wrapText="1"/>
      <protection locked="0"/>
    </xf>
    <xf numFmtId="191" fontId="73" fillId="35" borderId="1" xfId="0" applyNumberFormat="1" applyFont="1" applyFill="1" applyBorder="1" applyAlignment="1">
      <alignment wrapText="1"/>
    </xf>
    <xf numFmtId="191" fontId="74" fillId="35" borderId="1" xfId="0" applyNumberFormat="1" applyFont="1" applyFill="1" applyBorder="1" applyAlignment="1">
      <alignment wrapText="1"/>
    </xf>
    <xf numFmtId="191" fontId="3" fillId="35" borderId="1" xfId="0" applyNumberFormat="1" applyFont="1" applyFill="1" applyBorder="1" applyAlignment="1" applyProtection="1">
      <alignment vertical="center" wrapText="1"/>
      <protection locked="0"/>
    </xf>
    <xf numFmtId="191" fontId="25" fillId="35" borderId="1" xfId="0" applyNumberFormat="1" applyFont="1" applyFill="1" applyBorder="1" applyAlignment="1" applyProtection="1">
      <alignment vertical="center" wrapText="1"/>
      <protection locked="0"/>
    </xf>
    <xf numFmtId="179" fontId="8" fillId="35" borderId="1" xfId="71" applyFont="1" applyFill="1" applyBorder="1" applyAlignment="1" applyProtection="1">
      <alignment horizontal="right" vertical="center"/>
      <protection locked="0"/>
    </xf>
    <xf numFmtId="177" fontId="3" fillId="35" borderId="1" xfId="0" applyNumberFormat="1" applyFont="1" applyFill="1" applyBorder="1" applyAlignment="1" applyProtection="1">
      <alignment vertical="center" wrapText="1"/>
      <protection locked="0"/>
    </xf>
    <xf numFmtId="177" fontId="25" fillId="35" borderId="1" xfId="0" applyNumberFormat="1" applyFont="1" applyFill="1" applyBorder="1" applyAlignment="1" applyProtection="1">
      <alignment vertical="center" wrapText="1"/>
      <protection locked="0"/>
    </xf>
    <xf numFmtId="0" fontId="10" fillId="35" borderId="1" xfId="0" applyFont="1" applyFill="1" applyBorder="1" applyAlignment="1">
      <alignment vertical="center" wrapText="1"/>
    </xf>
    <xf numFmtId="0" fontId="73" fillId="35" borderId="1" xfId="0" applyFont="1" applyFill="1" applyBorder="1" applyAlignment="1">
      <alignment wrapText="1"/>
    </xf>
    <xf numFmtId="0" fontId="25" fillId="35" borderId="1" xfId="0" applyFont="1" applyFill="1" applyBorder="1" applyAlignment="1">
      <alignment vertical="center" wrapText="1"/>
    </xf>
    <xf numFmtId="178" fontId="3" fillId="35" borderId="0" xfId="0" applyNumberFormat="1" applyFont="1" applyFill="1" applyAlignment="1">
      <alignment horizontal="center" vertical="center"/>
    </xf>
    <xf numFmtId="178" fontId="9" fillId="35" borderId="1" xfId="0" applyNumberFormat="1" applyFont="1" applyFill="1" applyBorder="1" applyAlignment="1" applyProtection="1">
      <alignment horizontal="left" vertical="center"/>
      <protection locked="0"/>
    </xf>
    <xf numFmtId="178" fontId="24" fillId="35" borderId="1" xfId="0" applyNumberFormat="1" applyFont="1" applyFill="1" applyBorder="1" applyAlignment="1" applyProtection="1">
      <alignment horizontal="left" vertical="center"/>
      <protection locked="0"/>
    </xf>
    <xf numFmtId="177" fontId="75" fillId="35" borderId="1" xfId="0" applyNumberFormat="1" applyFont="1" applyFill="1" applyBorder="1" applyAlignment="1" applyProtection="1">
      <alignment vertical="center"/>
      <protection locked="0"/>
    </xf>
    <xf numFmtId="177" fontId="76" fillId="35" borderId="1" xfId="0" applyNumberFormat="1" applyFont="1" applyFill="1" applyBorder="1" applyAlignment="1" applyProtection="1">
      <alignment vertical="center"/>
      <protection locked="0"/>
    </xf>
    <xf numFmtId="177" fontId="77" fillId="35" borderId="1" xfId="0" applyNumberFormat="1" applyFont="1" applyFill="1" applyBorder="1" applyAlignment="1" applyProtection="1">
      <alignment vertical="center"/>
      <protection locked="0"/>
    </xf>
    <xf numFmtId="0" fontId="3" fillId="35" borderId="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77" fontId="6" fillId="35" borderId="0" xfId="0" applyNumberFormat="1" applyFont="1" applyFill="1" applyAlignment="1">
      <alignment horizontal="center" vertical="center"/>
    </xf>
    <xf numFmtId="178" fontId="35" fillId="35" borderId="0" xfId="0" applyNumberFormat="1" applyFont="1" applyFill="1" applyAlignment="1">
      <alignment horizontal="centerContinuous" vertical="center"/>
    </xf>
    <xf numFmtId="177" fontId="35" fillId="35" borderId="0" xfId="0" applyNumberFormat="1" applyFont="1" applyFill="1" applyAlignment="1">
      <alignment horizontal="centerContinuous" vertical="center"/>
    </xf>
    <xf numFmtId="181" fontId="35" fillId="35" borderId="0" xfId="0" applyNumberFormat="1" applyFont="1" applyFill="1" applyAlignment="1">
      <alignment horizontal="centerContinuous" vertical="center"/>
    </xf>
    <xf numFmtId="179" fontId="35" fillId="35" borderId="0" xfId="71" applyFont="1" applyFill="1" applyAlignment="1">
      <alignment horizontal="right" vertical="center"/>
    </xf>
    <xf numFmtId="178" fontId="35" fillId="35" borderId="0" xfId="0" applyNumberFormat="1" applyFont="1" applyFill="1" applyAlignment="1">
      <alignment horizontal="center" vertical="center"/>
    </xf>
    <xf numFmtId="179" fontId="35" fillId="35" borderId="0" xfId="71" applyFont="1" applyFill="1" applyAlignment="1">
      <alignment horizontal="centerContinuous" vertical="center"/>
    </xf>
    <xf numFmtId="177" fontId="35" fillId="35" borderId="0" xfId="0" applyNumberFormat="1" applyFont="1" applyFill="1" applyAlignment="1">
      <alignment horizontal="right" vertical="center"/>
    </xf>
    <xf numFmtId="177" fontId="34" fillId="35" borderId="14" xfId="0" applyNumberFormat="1" applyFont="1" applyFill="1" applyBorder="1" applyAlignment="1">
      <alignment horizontal="center" vertical="center"/>
    </xf>
    <xf numFmtId="177" fontId="34" fillId="35" borderId="1" xfId="0" applyNumberFormat="1" applyFont="1" applyFill="1" applyBorder="1" applyAlignment="1">
      <alignment horizontal="centerContinuous" vertical="center"/>
    </xf>
    <xf numFmtId="177" fontId="34" fillId="35" borderId="15" xfId="0" applyNumberFormat="1" applyFont="1" applyFill="1" applyBorder="1" applyAlignment="1">
      <alignment horizontal="center" vertical="center"/>
    </xf>
    <xf numFmtId="177" fontId="34" fillId="35" borderId="1" xfId="0" applyNumberFormat="1" applyFont="1" applyFill="1" applyBorder="1" applyAlignment="1">
      <alignment horizontal="center" vertical="center"/>
    </xf>
    <xf numFmtId="184" fontId="34" fillId="35" borderId="1" xfId="0" applyNumberFormat="1" applyFont="1" applyFill="1" applyBorder="1" applyAlignment="1" applyProtection="1">
      <alignment vertical="center"/>
      <protection locked="0"/>
    </xf>
    <xf numFmtId="178" fontId="35" fillId="35" borderId="1" xfId="0" applyNumberFormat="1" applyFont="1" applyFill="1" applyBorder="1" applyAlignment="1" applyProtection="1">
      <alignment horizontal="center" vertical="center"/>
      <protection locked="0"/>
    </xf>
    <xf numFmtId="177" fontId="35" fillId="35" borderId="1" xfId="0" applyNumberFormat="1" applyFont="1" applyFill="1" applyBorder="1" applyAlignment="1" applyProtection="1">
      <alignment vertical="center"/>
      <protection locked="0"/>
    </xf>
    <xf numFmtId="0" fontId="35" fillId="35" borderId="1" xfId="0" applyFont="1" applyFill="1" applyBorder="1" applyAlignment="1">
      <alignment vertical="center" wrapText="1"/>
    </xf>
    <xf numFmtId="177" fontId="35" fillId="35" borderId="1" xfId="0" applyNumberFormat="1" applyFont="1" applyFill="1" applyBorder="1" applyAlignment="1" applyProtection="1">
      <alignment vertical="center" wrapText="1"/>
      <protection locked="0"/>
    </xf>
    <xf numFmtId="191" fontId="35" fillId="35" borderId="1" xfId="0" applyNumberFormat="1" applyFont="1" applyFill="1" applyBorder="1" applyAlignment="1" applyProtection="1">
      <alignment vertical="center" wrapText="1"/>
      <protection locked="0"/>
    </xf>
    <xf numFmtId="177" fontId="35" fillId="35" borderId="1" xfId="0" applyNumberFormat="1" applyFont="1" applyFill="1" applyBorder="1" applyAlignment="1" applyProtection="1">
      <alignment horizontal="center" vertical="center"/>
      <protection locked="0"/>
    </xf>
    <xf numFmtId="180" fontId="35" fillId="35" borderId="1" xfId="0" applyNumberFormat="1" applyFont="1" applyFill="1" applyBorder="1" applyAlignment="1" applyProtection="1">
      <alignment horizontal="center" vertical="center"/>
      <protection locked="0"/>
    </xf>
    <xf numFmtId="176" fontId="35" fillId="35" borderId="1" xfId="0" applyNumberFormat="1" applyFont="1" applyFill="1" applyBorder="1" applyAlignment="1" applyProtection="1">
      <alignment vertical="center"/>
      <protection locked="0"/>
    </xf>
    <xf numFmtId="184" fontId="35" fillId="35" borderId="1" xfId="0" applyNumberFormat="1" applyFont="1" applyFill="1" applyBorder="1" applyAlignment="1" applyProtection="1">
      <alignment vertical="center"/>
      <protection locked="0"/>
    </xf>
    <xf numFmtId="179" fontId="35" fillId="35" borderId="1" xfId="71" applyFont="1" applyFill="1" applyBorder="1" applyAlignment="1" applyProtection="1">
      <alignment horizontal="right" vertical="center"/>
      <protection locked="0"/>
    </xf>
    <xf numFmtId="186" fontId="35" fillId="35" borderId="1" xfId="0" applyNumberFormat="1" applyFont="1" applyFill="1" applyBorder="1" applyAlignment="1" applyProtection="1">
      <alignment horizontal="center" vertical="center"/>
      <protection locked="0"/>
    </xf>
    <xf numFmtId="9" fontId="35" fillId="35" borderId="1" xfId="0" applyNumberFormat="1" applyFont="1" applyFill="1" applyBorder="1" applyAlignment="1" applyProtection="1">
      <alignment horizontal="center" vertical="center"/>
      <protection locked="0"/>
    </xf>
    <xf numFmtId="185" fontId="35" fillId="35" borderId="1" xfId="0" applyNumberFormat="1" applyFont="1" applyFill="1" applyBorder="1" applyAlignment="1">
      <alignment vertical="center"/>
    </xf>
    <xf numFmtId="177" fontId="78" fillId="35" borderId="1" xfId="0" applyNumberFormat="1" applyFont="1" applyFill="1" applyBorder="1" applyAlignment="1" applyProtection="1">
      <alignment vertical="center"/>
      <protection locked="0"/>
    </xf>
    <xf numFmtId="191" fontId="79" fillId="35" borderId="1" xfId="0" applyNumberFormat="1" applyFont="1" applyFill="1" applyBorder="1" applyAlignment="1">
      <alignment wrapText="1"/>
    </xf>
    <xf numFmtId="0" fontId="79" fillId="35" borderId="1" xfId="0" applyFont="1" applyFill="1" applyBorder="1" applyAlignment="1">
      <alignment wrapText="1"/>
    </xf>
    <xf numFmtId="0" fontId="35" fillId="35" borderId="1" xfId="0" applyNumberFormat="1" applyFont="1" applyFill="1" applyBorder="1" applyAlignment="1" applyProtection="1">
      <alignment vertical="center"/>
      <protection locked="0"/>
    </xf>
    <xf numFmtId="177" fontId="35" fillId="35" borderId="1" xfId="0" applyNumberFormat="1" applyFont="1" applyFill="1" applyBorder="1" applyAlignment="1" applyProtection="1">
      <alignment vertical="center" shrinkToFit="1"/>
      <protection locked="0"/>
    </xf>
    <xf numFmtId="181" fontId="35" fillId="35" borderId="1" xfId="0" applyNumberFormat="1" applyFont="1" applyFill="1" applyBorder="1" applyAlignment="1" applyProtection="1">
      <alignment vertical="center"/>
      <protection locked="0"/>
    </xf>
    <xf numFmtId="179" fontId="34" fillId="35" borderId="1" xfId="71" applyFont="1" applyFill="1" applyBorder="1" applyAlignment="1">
      <alignment horizontal="right" vertical="center"/>
    </xf>
    <xf numFmtId="186" fontId="34" fillId="35" borderId="1" xfId="0" applyNumberFormat="1" applyFont="1" applyFill="1" applyBorder="1" applyAlignment="1">
      <alignment vertical="center"/>
    </xf>
    <xf numFmtId="179" fontId="34" fillId="35" borderId="1" xfId="71" applyFont="1" applyFill="1" applyBorder="1" applyAlignment="1">
      <alignment vertical="center"/>
    </xf>
    <xf numFmtId="181" fontId="35" fillId="35" borderId="1" xfId="0" applyNumberFormat="1" applyFont="1" applyFill="1" applyBorder="1" applyAlignment="1">
      <alignment horizontal="centerContinuous" vertical="center"/>
    </xf>
    <xf numFmtId="0" fontId="35" fillId="35" borderId="16" xfId="0" applyNumberFormat="1" applyFont="1" applyFill="1" applyBorder="1" applyAlignment="1">
      <alignment horizontal="center" vertical="center"/>
    </xf>
    <xf numFmtId="177" fontId="35" fillId="35" borderId="1" xfId="0" applyNumberFormat="1" applyFont="1" applyFill="1" applyBorder="1" applyAlignment="1">
      <alignment horizontal="centerContinuous" vertical="center"/>
    </xf>
    <xf numFmtId="177" fontId="35" fillId="35" borderId="1" xfId="0" applyNumberFormat="1" applyFont="1" applyFill="1" applyBorder="1" applyAlignment="1">
      <alignment vertical="center"/>
    </xf>
    <xf numFmtId="177" fontId="34" fillId="35" borderId="1" xfId="0" applyNumberFormat="1" applyFont="1" applyFill="1" applyBorder="1" applyAlignment="1">
      <alignment horizontal="center" vertical="center"/>
    </xf>
    <xf numFmtId="177" fontId="34" fillId="35" borderId="14" xfId="0" applyNumberFormat="1" applyFont="1" applyFill="1" applyBorder="1" applyAlignment="1">
      <alignment horizontal="center" vertical="center"/>
    </xf>
    <xf numFmtId="177" fontId="34" fillId="35" borderId="15" xfId="0" applyNumberFormat="1" applyFont="1" applyFill="1" applyBorder="1" applyAlignment="1">
      <alignment horizontal="center" vertical="center"/>
    </xf>
    <xf numFmtId="177" fontId="34" fillId="35" borderId="3" xfId="0" applyNumberFormat="1" applyFont="1" applyFill="1" applyBorder="1" applyAlignment="1" applyProtection="1">
      <alignment vertical="center" shrinkToFit="1"/>
      <protection locked="0"/>
    </xf>
    <xf numFmtId="177" fontId="34" fillId="35" borderId="16" xfId="0" applyNumberFormat="1" applyFont="1" applyFill="1" applyBorder="1" applyAlignment="1" applyProtection="1">
      <alignment vertical="center" shrinkToFit="1"/>
      <protection locked="0"/>
    </xf>
    <xf numFmtId="177" fontId="34" fillId="35" borderId="1" xfId="0" applyNumberFormat="1" applyFont="1" applyFill="1" applyBorder="1" applyAlignment="1" applyProtection="1">
      <alignment vertical="center" shrinkToFit="1"/>
      <protection locked="0"/>
    </xf>
    <xf numFmtId="177" fontId="3" fillId="35" borderId="1" xfId="0" applyNumberFormat="1" applyFont="1" applyFill="1" applyBorder="1" applyAlignment="1">
      <alignment vertical="center"/>
    </xf>
    <xf numFmtId="177" fontId="35" fillId="35" borderId="17" xfId="0" applyNumberFormat="1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77" fontId="12" fillId="0" borderId="0" xfId="0" applyNumberFormat="1" applyFont="1" applyFill="1" applyAlignment="1" applyProtection="1">
      <alignment horizontal="center" vertical="center"/>
      <protection locked="0"/>
    </xf>
    <xf numFmtId="178" fontId="8" fillId="0" borderId="14" xfId="0" applyNumberFormat="1" applyFont="1" applyFill="1" applyBorder="1" applyAlignment="1" applyProtection="1">
      <alignment horizontal="center" vertical="center" wrapText="1"/>
      <protection hidden="1"/>
    </xf>
    <xf numFmtId="178" fontId="8" fillId="0" borderId="15" xfId="0" applyNumberFormat="1" applyFont="1" applyFill="1" applyBorder="1" applyAlignment="1" applyProtection="1">
      <alignment horizontal="center" vertical="center" wrapText="1"/>
      <protection hidden="1"/>
    </xf>
    <xf numFmtId="177" fontId="6" fillId="0" borderId="0" xfId="0" applyNumberFormat="1" applyFont="1" applyFill="1" applyAlignment="1" applyProtection="1">
      <alignment horizontal="center" vertical="center"/>
      <protection locked="0"/>
    </xf>
    <xf numFmtId="177" fontId="3" fillId="0" borderId="0" xfId="0" applyNumberFormat="1" applyFont="1" applyFill="1" applyAlignment="1" applyProtection="1">
      <alignment horizontal="center" vertical="center"/>
      <protection hidden="1"/>
    </xf>
    <xf numFmtId="177" fontId="9" fillId="0" borderId="17" xfId="0" applyNumberFormat="1" applyFont="1" applyFill="1" applyBorder="1" applyAlignment="1" applyProtection="1">
      <alignment horizontal="center" vertical="center"/>
      <protection hidden="1"/>
    </xf>
    <xf numFmtId="177" fontId="8" fillId="0" borderId="16" xfId="0" applyNumberFormat="1" applyFont="1" applyFill="1" applyBorder="1" applyAlignment="1" applyProtection="1">
      <alignment horizontal="center" vertical="center"/>
      <protection hidden="1"/>
    </xf>
    <xf numFmtId="177" fontId="9" fillId="35" borderId="1" xfId="0" applyNumberFormat="1" applyFont="1" applyFill="1" applyBorder="1" applyAlignment="1">
      <alignment horizontal="center" vertical="center" wrapText="1"/>
    </xf>
    <xf numFmtId="177" fontId="9" fillId="35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7" fontId="9" fillId="0" borderId="17" xfId="0" applyNumberFormat="1" applyFont="1" applyFill="1" applyBorder="1" applyAlignment="1">
      <alignment horizontal="center" vertical="center" wrapText="1"/>
    </xf>
    <xf numFmtId="177" fontId="8" fillId="0" borderId="17" xfId="0" applyNumberFormat="1" applyFont="1" applyFill="1" applyBorder="1" applyAlignment="1" applyProtection="1">
      <alignment horizontal="left" vertical="center" shrinkToFit="1"/>
      <protection locked="0"/>
    </xf>
    <xf numFmtId="177" fontId="8" fillId="0" borderId="3" xfId="0" applyNumberFormat="1" applyFont="1" applyFill="1" applyBorder="1" applyAlignment="1" applyProtection="1">
      <alignment horizontal="left" vertical="center" shrinkToFit="1"/>
      <protection locked="0"/>
    </xf>
    <xf numFmtId="177" fontId="6" fillId="35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178" fontId="3" fillId="35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178" fontId="9" fillId="35" borderId="1" xfId="0" applyNumberFormat="1" applyFont="1" applyFill="1" applyBorder="1" applyAlignment="1">
      <alignment horizontal="center" vertical="center"/>
    </xf>
    <xf numFmtId="177" fontId="9" fillId="35" borderId="1" xfId="0" applyNumberFormat="1" applyFont="1" applyFill="1" applyBorder="1" applyAlignment="1">
      <alignment horizontal="center" vertical="center"/>
    </xf>
    <xf numFmtId="177" fontId="9" fillId="35" borderId="14" xfId="0" applyNumberFormat="1" applyFont="1" applyFill="1" applyBorder="1" applyAlignment="1">
      <alignment horizontal="center" vertical="center"/>
    </xf>
    <xf numFmtId="177" fontId="9" fillId="35" borderId="15" xfId="0" applyNumberFormat="1" applyFont="1" applyFill="1" applyBorder="1" applyAlignment="1">
      <alignment horizontal="center" vertical="center"/>
    </xf>
    <xf numFmtId="181" fontId="9" fillId="35" borderId="1" xfId="0" applyNumberFormat="1" applyFont="1" applyFill="1" applyBorder="1" applyAlignment="1">
      <alignment horizontal="center" vertical="center" wrapText="1"/>
    </xf>
    <xf numFmtId="181" fontId="9" fillId="35" borderId="1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 applyProtection="1">
      <alignment horizontal="left" vertical="center" shrinkToFit="1"/>
      <protection locked="0"/>
    </xf>
    <xf numFmtId="177" fontId="3" fillId="0" borderId="3" xfId="0" applyNumberFormat="1" applyFont="1" applyFill="1" applyBorder="1" applyAlignment="1" applyProtection="1">
      <alignment horizontal="left" vertical="center" shrinkToFit="1"/>
      <protection locked="0"/>
    </xf>
    <xf numFmtId="177" fontId="9" fillId="35" borderId="14" xfId="0" applyNumberFormat="1" applyFont="1" applyFill="1" applyBorder="1" applyAlignment="1">
      <alignment horizontal="center" vertical="center" wrapText="1"/>
    </xf>
    <xf numFmtId="177" fontId="9" fillId="35" borderId="15" xfId="0" applyNumberFormat="1" applyFont="1" applyFill="1" applyBorder="1" applyAlignment="1">
      <alignment horizontal="center" vertical="center" wrapText="1"/>
    </xf>
    <xf numFmtId="183" fontId="10" fillId="35" borderId="14" xfId="0" applyNumberFormat="1" applyFont="1" applyFill="1" applyBorder="1" applyAlignment="1">
      <alignment horizontal="center" vertical="center"/>
    </xf>
    <xf numFmtId="183" fontId="10" fillId="35" borderId="19" xfId="0" applyNumberFormat="1" applyFont="1" applyFill="1" applyBorder="1" applyAlignment="1">
      <alignment horizontal="center" vertical="center"/>
    </xf>
    <xf numFmtId="183" fontId="10" fillId="35" borderId="15" xfId="0" applyNumberFormat="1" applyFont="1" applyFill="1" applyBorder="1" applyAlignment="1">
      <alignment horizontal="center" vertical="center"/>
    </xf>
    <xf numFmtId="178" fontId="34" fillId="35" borderId="18" xfId="0" applyNumberFormat="1" applyFont="1" applyFill="1" applyBorder="1" applyAlignment="1" applyProtection="1">
      <alignment horizontal="left" vertical="center"/>
      <protection locked="0"/>
    </xf>
    <xf numFmtId="178" fontId="34" fillId="35" borderId="0" xfId="0" applyNumberFormat="1" applyFont="1" applyFill="1" applyBorder="1" applyAlignment="1" applyProtection="1">
      <alignment horizontal="left" vertical="center"/>
      <protection locked="0"/>
    </xf>
    <xf numFmtId="178" fontId="34" fillId="35" borderId="20" xfId="0" applyNumberFormat="1" applyFont="1" applyFill="1" applyBorder="1" applyAlignment="1" applyProtection="1">
      <alignment horizontal="left" vertical="center"/>
      <protection locked="0"/>
    </xf>
    <xf numFmtId="177" fontId="34" fillId="35" borderId="17" xfId="0" applyNumberFormat="1" applyFont="1" applyFill="1" applyBorder="1" applyAlignment="1" applyProtection="1">
      <alignment horizontal="left" vertical="center" shrinkToFit="1"/>
      <protection locked="0"/>
    </xf>
    <xf numFmtId="177" fontId="34" fillId="35" borderId="3" xfId="0" applyNumberFormat="1" applyFont="1" applyFill="1" applyBorder="1" applyAlignment="1" applyProtection="1">
      <alignment horizontal="left" vertical="center" shrinkToFit="1"/>
      <protection locked="0"/>
    </xf>
    <xf numFmtId="177" fontId="34" fillId="35" borderId="1" xfId="0" applyNumberFormat="1" applyFont="1" applyFill="1" applyBorder="1" applyAlignment="1">
      <alignment horizontal="center" vertical="center" wrapText="1"/>
    </xf>
    <xf numFmtId="177" fontId="35" fillId="35" borderId="17" xfId="0" applyNumberFormat="1" applyFont="1" applyFill="1" applyBorder="1" applyAlignment="1" applyProtection="1">
      <alignment horizontal="left" vertical="center" shrinkToFit="1"/>
      <protection locked="0"/>
    </xf>
    <xf numFmtId="177" fontId="35" fillId="35" borderId="3" xfId="0" applyNumberFormat="1" applyFont="1" applyFill="1" applyBorder="1" applyAlignment="1" applyProtection="1">
      <alignment horizontal="left" vertical="center" shrinkToFit="1"/>
      <protection locked="0"/>
    </xf>
    <xf numFmtId="177" fontId="34" fillId="35" borderId="14" xfId="0" applyNumberFormat="1" applyFont="1" applyFill="1" applyBorder="1" applyAlignment="1">
      <alignment horizontal="center" vertical="center" wrapText="1"/>
    </xf>
    <xf numFmtId="177" fontId="34" fillId="35" borderId="15" xfId="0" applyNumberFormat="1" applyFont="1" applyFill="1" applyBorder="1" applyAlignment="1">
      <alignment horizontal="center" vertical="center" wrapText="1"/>
    </xf>
    <xf numFmtId="177" fontId="34" fillId="35" borderId="0" xfId="0" applyNumberFormat="1" applyFont="1" applyFill="1" applyAlignment="1">
      <alignment horizontal="center" vertical="center"/>
    </xf>
    <xf numFmtId="178" fontId="34" fillId="35" borderId="1" xfId="0" applyNumberFormat="1" applyFont="1" applyFill="1" applyBorder="1" applyAlignment="1">
      <alignment horizontal="center" vertical="center"/>
    </xf>
    <xf numFmtId="177" fontId="34" fillId="35" borderId="1" xfId="0" applyNumberFormat="1" applyFont="1" applyFill="1" applyBorder="1" applyAlignment="1">
      <alignment horizontal="center" vertical="center"/>
    </xf>
    <xf numFmtId="177" fontId="34" fillId="35" borderId="14" xfId="0" applyNumberFormat="1" applyFont="1" applyFill="1" applyBorder="1" applyAlignment="1">
      <alignment horizontal="center" vertical="center"/>
    </xf>
    <xf numFmtId="177" fontId="34" fillId="35" borderId="15" xfId="0" applyNumberFormat="1" applyFont="1" applyFill="1" applyBorder="1" applyAlignment="1">
      <alignment horizontal="center" vertical="center"/>
    </xf>
    <xf numFmtId="181" fontId="34" fillId="35" borderId="1" xfId="0" applyNumberFormat="1" applyFont="1" applyFill="1" applyBorder="1" applyAlignment="1">
      <alignment horizontal="center" vertical="center" wrapText="1"/>
    </xf>
    <xf numFmtId="181" fontId="34" fillId="35" borderId="1" xfId="0" applyNumberFormat="1" applyFont="1" applyFill="1" applyBorder="1" applyAlignment="1">
      <alignment horizontal="center" vertical="center"/>
    </xf>
    <xf numFmtId="177" fontId="34" fillId="35" borderId="21" xfId="0" applyNumberFormat="1" applyFont="1" applyFill="1" applyBorder="1" applyAlignment="1">
      <alignment horizontal="center" vertical="center"/>
    </xf>
    <xf numFmtId="177" fontId="34" fillId="35" borderId="22" xfId="0" applyNumberFormat="1" applyFont="1" applyFill="1" applyBorder="1" applyAlignment="1">
      <alignment horizontal="center" vertical="center"/>
    </xf>
    <xf numFmtId="177" fontId="34" fillId="35" borderId="23" xfId="0" applyNumberFormat="1" applyFont="1" applyFill="1" applyBorder="1" applyAlignment="1">
      <alignment horizontal="center" vertical="center"/>
    </xf>
    <xf numFmtId="177" fontId="34" fillId="35" borderId="24" xfId="0" applyNumberFormat="1" applyFont="1" applyFill="1" applyBorder="1" applyAlignment="1">
      <alignment horizontal="center" vertical="center"/>
    </xf>
    <xf numFmtId="177" fontId="34" fillId="35" borderId="13" xfId="0" applyNumberFormat="1" applyFont="1" applyFill="1" applyBorder="1" applyAlignment="1">
      <alignment horizontal="center" vertical="center"/>
    </xf>
    <xf numFmtId="177" fontId="34" fillId="35" borderId="25" xfId="0" applyNumberFormat="1" applyFont="1" applyFill="1" applyBorder="1" applyAlignment="1">
      <alignment horizontal="center" vertical="center"/>
    </xf>
    <xf numFmtId="177" fontId="34" fillId="35" borderId="17" xfId="0" applyNumberFormat="1" applyFont="1" applyFill="1" applyBorder="1" applyAlignment="1">
      <alignment horizontal="center" vertical="center" wrapText="1"/>
    </xf>
    <xf numFmtId="178" fontId="34" fillId="35" borderId="17" xfId="0" applyNumberFormat="1" applyFont="1" applyFill="1" applyBorder="1" applyAlignment="1" applyProtection="1">
      <alignment horizontal="left" vertical="center"/>
      <protection locked="0"/>
    </xf>
    <xf numFmtId="178" fontId="34" fillId="35" borderId="3" xfId="0" applyNumberFormat="1" applyFont="1" applyFill="1" applyBorder="1" applyAlignment="1" applyProtection="1">
      <alignment horizontal="left" vertical="center"/>
      <protection locked="0"/>
    </xf>
    <xf numFmtId="178" fontId="34" fillId="35" borderId="16" xfId="0" applyNumberFormat="1" applyFont="1" applyFill="1" applyBorder="1" applyAlignment="1" applyProtection="1">
      <alignment horizontal="left" vertical="center"/>
      <protection locked="0"/>
    </xf>
    <xf numFmtId="177" fontId="34" fillId="35" borderId="16" xfId="0" applyNumberFormat="1" applyFont="1" applyFill="1" applyBorder="1" applyAlignment="1" applyProtection="1">
      <alignment horizontal="left" vertical="center" shrinkToFit="1"/>
      <protection locked="0"/>
    </xf>
    <xf numFmtId="177" fontId="35" fillId="35" borderId="21" xfId="0" applyNumberFormat="1" applyFont="1" applyFill="1" applyBorder="1" applyAlignment="1" applyProtection="1">
      <alignment horizontal="center" vertical="center"/>
      <protection locked="0"/>
    </xf>
    <xf numFmtId="177" fontId="35" fillId="35" borderId="18" xfId="0" applyNumberFormat="1" applyFont="1" applyFill="1" applyBorder="1" applyAlignment="1" applyProtection="1">
      <alignment horizontal="center" vertical="center"/>
      <protection locked="0"/>
    </xf>
    <xf numFmtId="177" fontId="35" fillId="35" borderId="24" xfId="0" applyNumberFormat="1" applyFont="1" applyFill="1" applyBorder="1" applyAlignment="1" applyProtection="1">
      <alignment horizontal="center" vertical="center"/>
      <protection locked="0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FieldStyle" xfId="33"/>
    <cellStyle name="Grey" xfId="34"/>
    <cellStyle name="Header1" xfId="35"/>
    <cellStyle name="Header2" xfId="36"/>
    <cellStyle name="Input [yellow]" xfId="37"/>
    <cellStyle name="Normal - Style1" xfId="38"/>
    <cellStyle name="Normal_0105第二套审计报表定稿" xfId="39"/>
    <cellStyle name="Percent [2]" xfId="40"/>
    <cellStyle name="Percent" xfId="41"/>
    <cellStyle name="标题" xfId="42"/>
    <cellStyle name="标题 1" xfId="43"/>
    <cellStyle name="标题 2" xfId="44"/>
    <cellStyle name="标题 3" xfId="45"/>
    <cellStyle name="标题 4" xfId="46"/>
    <cellStyle name="差" xfId="47"/>
    <cellStyle name="差_VERA" xfId="48"/>
    <cellStyle name="常规 2" xfId="49"/>
    <cellStyle name="常规 3" xfId="50"/>
    <cellStyle name="Hyperlink" xfId="51"/>
    <cellStyle name="好" xfId="52"/>
    <cellStyle name="好_VERA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霓付 [0]_97MBO" xfId="62"/>
    <cellStyle name="霓付_97MBO" xfId="63"/>
    <cellStyle name="烹拳 [0]_97MBO" xfId="64"/>
    <cellStyle name="烹拳_97MBO" xfId="65"/>
    <cellStyle name="普通_ 白土" xfId="66"/>
    <cellStyle name="千分位[0]_ 备 品 备 件" xfId="67"/>
    <cellStyle name="千分位_ 备 品 备 件" xfId="68"/>
    <cellStyle name="千位[0]_GetDateDialog" xfId="69"/>
    <cellStyle name="千位_GetDateDialog" xfId="70"/>
    <cellStyle name="Comma" xfId="71"/>
    <cellStyle name="千位分隔 2" xfId="72"/>
    <cellStyle name="Comma [0]" xfId="73"/>
    <cellStyle name="钎霖_laroux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样式 1" xfId="84"/>
    <cellStyle name="注释" xfId="85"/>
    <cellStyle name="콤마 [0]_BOILER-CO1" xfId="86"/>
    <cellStyle name="콤마_BOILER-CO1" xfId="87"/>
    <cellStyle name="통화 [0]_BOILER-CO1" xfId="88"/>
    <cellStyle name="통화_BOILER-CO1" xfId="89"/>
    <cellStyle name="표준_0N-HANDLING " xfId="90"/>
  </cellStyles>
  <dxfs count="31"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name val="宋体"/>
        <color rgb="FFFFFFFF"/>
      </font>
    </dxf>
    <dxf>
      <font>
        <color indexed="9"/>
      </font>
      <border>
        <left/>
        <right/>
        <top/>
        <bottom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name val="宋体"/>
        <color rgb="FFFFFFFF"/>
      </font>
    </dxf>
    <dxf>
      <font>
        <color auto="1"/>
      </font>
    </dxf>
    <dxf>
      <font>
        <color indexed="9"/>
      </font>
      <border>
        <left/>
        <right/>
        <top/>
        <bottom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name val="宋体"/>
        <color rgb="FFFFFFFF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name val="宋体"/>
        <color rgb="FFFFFFFF"/>
      </font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7"/>
  <sheetViews>
    <sheetView zoomScalePageLayoutView="0" workbookViewId="0" topLeftCell="A1">
      <selection activeCell="Q20" sqref="Q20"/>
    </sheetView>
  </sheetViews>
  <sheetFormatPr defaultColWidth="9.00390625" defaultRowHeight="14.25"/>
  <cols>
    <col min="1" max="1" width="4.875" style="32" customWidth="1"/>
    <col min="2" max="2" width="22.875" style="33" customWidth="1"/>
    <col min="3" max="3" width="18.875" style="14" customWidth="1"/>
    <col min="4" max="4" width="13.875" style="14" hidden="1" customWidth="1"/>
    <col min="5" max="5" width="18.875" style="14" hidden="1" customWidth="1"/>
    <col min="6" max="6" width="18.875" style="14" customWidth="1"/>
    <col min="7" max="7" width="11.625" style="14" customWidth="1"/>
    <col min="8" max="8" width="8.625" style="14" customWidth="1"/>
    <col min="9" max="9" width="13.00390625" style="14" bestFit="1" customWidth="1"/>
    <col min="10" max="10" width="13.375" style="14" customWidth="1"/>
    <col min="11" max="16384" width="9.00390625" style="14" customWidth="1"/>
  </cols>
  <sheetData>
    <row r="2" spans="1:8" s="11" customFormat="1" ht="23.25">
      <c r="A2" s="251" t="s">
        <v>4</v>
      </c>
      <c r="B2" s="251"/>
      <c r="C2" s="251"/>
      <c r="D2" s="251"/>
      <c r="E2" s="251"/>
      <c r="F2" s="251"/>
      <c r="G2" s="251"/>
      <c r="H2" s="251"/>
    </row>
    <row r="3" spans="1:8" ht="13.5">
      <c r="A3" s="12" t="e">
        <f>#REF!</f>
        <v>#REF!</v>
      </c>
      <c r="B3" s="13"/>
      <c r="C3" s="4"/>
      <c r="D3" s="4"/>
      <c r="E3" s="4"/>
      <c r="F3" s="4"/>
      <c r="G3" s="4"/>
      <c r="H3" s="4"/>
    </row>
    <row r="4" spans="1:8" ht="13.5" hidden="1">
      <c r="A4" s="12"/>
      <c r="B4" s="13"/>
      <c r="C4" s="4"/>
      <c r="D4" s="4"/>
      <c r="E4" s="4"/>
      <c r="F4" s="15"/>
      <c r="G4" s="15"/>
      <c r="H4" s="5"/>
    </row>
    <row r="5" spans="1:8" s="1" customFormat="1" ht="13.5">
      <c r="A5" s="16" t="e">
        <f>#REF!&amp;#REF!</f>
        <v>#REF!</v>
      </c>
      <c r="B5" s="16"/>
      <c r="C5" s="16"/>
      <c r="D5" s="16"/>
      <c r="E5" s="16"/>
      <c r="F5" s="6"/>
      <c r="G5" s="17"/>
      <c r="H5" s="18" t="s">
        <v>5</v>
      </c>
    </row>
    <row r="6" spans="1:8" s="7" customFormat="1" ht="12.75">
      <c r="A6" s="252" t="s">
        <v>6</v>
      </c>
      <c r="B6" s="252" t="s">
        <v>7</v>
      </c>
      <c r="C6" s="252" t="s">
        <v>8</v>
      </c>
      <c r="D6" s="252" t="s">
        <v>9</v>
      </c>
      <c r="E6" s="252" t="s">
        <v>1</v>
      </c>
      <c r="F6" s="252" t="s">
        <v>2</v>
      </c>
      <c r="G6" s="252" t="s">
        <v>3</v>
      </c>
      <c r="H6" s="252" t="s">
        <v>10</v>
      </c>
    </row>
    <row r="7" spans="1:8" s="7" customFormat="1" ht="12.75" hidden="1">
      <c r="A7" s="253"/>
      <c r="B7" s="253"/>
      <c r="C7" s="253"/>
      <c r="D7" s="253"/>
      <c r="E7" s="253"/>
      <c r="F7" s="253"/>
      <c r="G7" s="253"/>
      <c r="H7" s="253"/>
    </row>
    <row r="8" spans="1:8" s="22" customFormat="1" ht="13.5">
      <c r="A8" s="19">
        <v>1</v>
      </c>
      <c r="B8" s="20" t="s">
        <v>11</v>
      </c>
      <c r="C8" s="21">
        <f>IF(ISERROR(#REF!),0,#REF!)</f>
        <v>0</v>
      </c>
      <c r="D8" s="21">
        <f aca="true" t="shared" si="0" ref="D8:D65">IF($E$42=0,"",E8-C8)</f>
      </c>
      <c r="E8" s="21">
        <f>IF(ISERROR(#REF!),0,#REF!)</f>
        <v>0</v>
      </c>
      <c r="F8" s="21">
        <f>IF(ISERROR(#REF!),0,#REF!)</f>
        <v>0</v>
      </c>
      <c r="G8" s="21">
        <f>IF(OR(AND(C8=0,F8=0),$F$42=0),"",F8-C8)</f>
      </c>
      <c r="H8" s="21">
        <f>IF(ISERROR(G8/C8),"",G8/ABS(C8)*100)</f>
      </c>
    </row>
    <row r="9" spans="1:8" ht="13.5">
      <c r="A9" s="23">
        <f aca="true" t="shared" si="1" ref="A9:A65">ROW()-7</f>
        <v>2</v>
      </c>
      <c r="B9" s="24" t="s">
        <v>12</v>
      </c>
      <c r="C9" s="25">
        <f>IF(ISERROR(#REF!),0,#REF!)</f>
        <v>0</v>
      </c>
      <c r="D9" s="25">
        <f t="shared" si="0"/>
      </c>
      <c r="E9" s="25">
        <f>IF(ISERROR(#REF!),0,#REF!)</f>
        <v>0</v>
      </c>
      <c r="F9" s="25">
        <f>IF(ISERROR(#REF!),0,#REF!)</f>
        <v>0</v>
      </c>
      <c r="G9" s="25">
        <f aca="true" t="shared" si="2" ref="G9:G65">IF(OR(AND(C9=0,F9=0),$F$42=0),"",F9-C9)</f>
      </c>
      <c r="H9" s="25">
        <f aca="true" t="shared" si="3" ref="H9:H64">IF(ISERROR(G9/C9),"",G9/ABS(C9)*100)</f>
      </c>
    </row>
    <row r="10" spans="1:8" ht="13.5">
      <c r="A10" s="23">
        <f t="shared" si="1"/>
        <v>3</v>
      </c>
      <c r="B10" s="24" t="s">
        <v>13</v>
      </c>
      <c r="C10" s="25">
        <f>IF(ISERROR(#REF!),0,#REF!)</f>
        <v>0</v>
      </c>
      <c r="D10" s="25">
        <f t="shared" si="0"/>
      </c>
      <c r="E10" s="25">
        <f>IF(ISERROR(#REF!),0,#REF!)</f>
        <v>0</v>
      </c>
      <c r="F10" s="25">
        <f>IF(ISERROR(#REF!),0,#REF!)</f>
        <v>0</v>
      </c>
      <c r="G10" s="25">
        <f t="shared" si="2"/>
      </c>
      <c r="H10" s="25">
        <f t="shared" si="3"/>
      </c>
    </row>
    <row r="11" spans="1:8" ht="13.5">
      <c r="A11" s="23">
        <f t="shared" si="1"/>
        <v>4</v>
      </c>
      <c r="B11" s="24" t="s">
        <v>14</v>
      </c>
      <c r="C11" s="25">
        <f>IF(ISERROR(#REF!),0,#REF!)</f>
        <v>0</v>
      </c>
      <c r="D11" s="25">
        <f t="shared" si="0"/>
      </c>
      <c r="E11" s="25">
        <f>IF(ISERROR(#REF!),0,#REF!)</f>
        <v>0</v>
      </c>
      <c r="F11" s="25">
        <f>IF(ISERROR(#REF!),0,#REF!)</f>
        <v>0</v>
      </c>
      <c r="G11" s="25">
        <f t="shared" si="2"/>
      </c>
      <c r="H11" s="25">
        <f t="shared" si="3"/>
      </c>
    </row>
    <row r="12" spans="1:8" ht="13.5">
      <c r="A12" s="23">
        <f t="shared" si="1"/>
        <v>5</v>
      </c>
      <c r="B12" s="24" t="s">
        <v>15</v>
      </c>
      <c r="C12" s="25">
        <f>IF(ISERROR(#REF!),0,#REF!)</f>
        <v>0</v>
      </c>
      <c r="D12" s="25">
        <f t="shared" si="0"/>
      </c>
      <c r="E12" s="25">
        <f>IF(ISERROR(#REF!),0,#REF!)</f>
        <v>0</v>
      </c>
      <c r="F12" s="25">
        <f>IF(ISERROR(#REF!),0,#REF!)</f>
        <v>0</v>
      </c>
      <c r="G12" s="25">
        <f t="shared" si="2"/>
      </c>
      <c r="H12" s="25">
        <f t="shared" si="3"/>
      </c>
    </row>
    <row r="13" spans="1:8" ht="13.5">
      <c r="A13" s="23">
        <f t="shared" si="1"/>
        <v>6</v>
      </c>
      <c r="B13" s="24" t="s">
        <v>16</v>
      </c>
      <c r="C13" s="25">
        <f>IF(ISERROR(#REF!),0,#REF!)</f>
        <v>0</v>
      </c>
      <c r="D13" s="25">
        <f t="shared" si="0"/>
      </c>
      <c r="E13" s="25">
        <f>IF(ISERROR(#REF!),0,#REF!)</f>
        <v>0</v>
      </c>
      <c r="F13" s="25">
        <f>IF(ISERROR(#REF!),0,#REF!)</f>
        <v>0</v>
      </c>
      <c r="G13" s="25">
        <f t="shared" si="2"/>
      </c>
      <c r="H13" s="25">
        <f t="shared" si="3"/>
      </c>
    </row>
    <row r="14" spans="1:8" ht="13.5">
      <c r="A14" s="23">
        <f t="shared" si="1"/>
        <v>7</v>
      </c>
      <c r="B14" s="24" t="s">
        <v>17</v>
      </c>
      <c r="C14" s="25">
        <f>IF(ISERROR(#REF!),0,#REF!)</f>
        <v>0</v>
      </c>
      <c r="D14" s="25">
        <f t="shared" si="0"/>
      </c>
      <c r="E14" s="25">
        <f>IF(ISERROR(#REF!),0,#REF!)</f>
        <v>0</v>
      </c>
      <c r="F14" s="25">
        <f>IF(ISERROR(#REF!),0,#REF!)</f>
        <v>0</v>
      </c>
      <c r="G14" s="25">
        <f t="shared" si="2"/>
      </c>
      <c r="H14" s="25">
        <f t="shared" si="3"/>
      </c>
    </row>
    <row r="15" spans="1:8" ht="13.5">
      <c r="A15" s="23">
        <f t="shared" si="1"/>
        <v>8</v>
      </c>
      <c r="B15" s="24" t="s">
        <v>18</v>
      </c>
      <c r="C15" s="25">
        <f>IF(ISERROR(#REF!),0,#REF!)</f>
        <v>0</v>
      </c>
      <c r="D15" s="25">
        <f t="shared" si="0"/>
      </c>
      <c r="E15" s="25">
        <f>IF(ISERROR(#REF!),0,#REF!)</f>
        <v>0</v>
      </c>
      <c r="F15" s="25">
        <f>IF(ISERROR(#REF!),0,#REF!)</f>
        <v>0</v>
      </c>
      <c r="G15" s="25">
        <f t="shared" si="2"/>
      </c>
      <c r="H15" s="25">
        <f t="shared" si="3"/>
      </c>
    </row>
    <row r="16" spans="1:8" ht="13.5">
      <c r="A16" s="23">
        <f t="shared" si="1"/>
        <v>9</v>
      </c>
      <c r="B16" s="24" t="s">
        <v>19</v>
      </c>
      <c r="C16" s="25">
        <f>IF(ISERROR(#REF!),0,#REF!)</f>
        <v>0</v>
      </c>
      <c r="D16" s="25">
        <f t="shared" si="0"/>
      </c>
      <c r="E16" s="25">
        <f>IF(ISERROR(#REF!),0,#REF!)</f>
        <v>0</v>
      </c>
      <c r="F16" s="25">
        <f>IF(ISERROR(#REF!),0,#REF!)</f>
        <v>0</v>
      </c>
      <c r="G16" s="25">
        <f t="shared" si="2"/>
      </c>
      <c r="H16" s="25">
        <f t="shared" si="3"/>
      </c>
    </row>
    <row r="17" spans="1:8" ht="13.5">
      <c r="A17" s="23">
        <f t="shared" si="1"/>
        <v>10</v>
      </c>
      <c r="B17" s="24" t="s">
        <v>20</v>
      </c>
      <c r="C17" s="25">
        <f>IF(ISERROR(#REF!),0,#REF!)</f>
        <v>0</v>
      </c>
      <c r="D17" s="25">
        <f t="shared" si="0"/>
      </c>
      <c r="E17" s="25">
        <f>IF(ISERROR(#REF!),0,#REF!)</f>
        <v>0</v>
      </c>
      <c r="F17" s="25">
        <f>IF(ISERROR(#REF!),0,#REF!)</f>
        <v>0</v>
      </c>
      <c r="G17" s="25">
        <f t="shared" si="2"/>
      </c>
      <c r="H17" s="25">
        <f t="shared" si="3"/>
      </c>
    </row>
    <row r="18" spans="1:8" ht="13.5">
      <c r="A18" s="23">
        <f t="shared" si="1"/>
        <v>11</v>
      </c>
      <c r="B18" s="24" t="s">
        <v>21</v>
      </c>
      <c r="C18" s="25">
        <f>IF(ISERROR(#REF!),0,#REF!)</f>
        <v>0</v>
      </c>
      <c r="D18" s="25">
        <f t="shared" si="0"/>
      </c>
      <c r="E18" s="25">
        <f>IF(ISERROR(#REF!),0,#REF!)</f>
        <v>0</v>
      </c>
      <c r="F18" s="25">
        <f>IF(ISERROR(#REF!),0,#REF!)</f>
        <v>0</v>
      </c>
      <c r="G18" s="25">
        <f t="shared" si="2"/>
      </c>
      <c r="H18" s="25">
        <f t="shared" si="3"/>
      </c>
    </row>
    <row r="19" spans="1:8" ht="13.5">
      <c r="A19" s="23">
        <f t="shared" si="1"/>
        <v>12</v>
      </c>
      <c r="B19" s="24" t="s">
        <v>22</v>
      </c>
      <c r="C19" s="25">
        <f>IF(ISERROR(#REF!),0,#REF!)</f>
        <v>0</v>
      </c>
      <c r="D19" s="25">
        <f t="shared" si="0"/>
      </c>
      <c r="E19" s="25">
        <f>IF(ISERROR(#REF!),0,#REF!)</f>
        <v>0</v>
      </c>
      <c r="F19" s="25">
        <f>IF(ISERROR(#REF!),0,#REF!)</f>
        <v>0</v>
      </c>
      <c r="G19" s="25">
        <f t="shared" si="2"/>
      </c>
      <c r="H19" s="25">
        <f t="shared" si="3"/>
      </c>
    </row>
    <row r="20" spans="1:8" s="22" customFormat="1" ht="13.5">
      <c r="A20" s="19">
        <f t="shared" si="1"/>
        <v>13</v>
      </c>
      <c r="B20" s="26" t="s">
        <v>23</v>
      </c>
      <c r="C20" s="21">
        <f>IF(ISERROR('非流动资产汇总表'!C28),0,'非流动资产汇总表'!C28)</f>
        <v>0</v>
      </c>
      <c r="D20" s="21">
        <f t="shared" si="0"/>
      </c>
      <c r="E20" s="21">
        <f>IF(ISERROR('非流动资产汇总表'!D28),0,'非流动资产汇总表'!D28)</f>
        <v>0</v>
      </c>
      <c r="F20" s="21">
        <f>IF(ISERROR('非流动资产汇总表'!E28),0,'非流动资产汇总表'!E28)</f>
        <v>0</v>
      </c>
      <c r="G20" s="21">
        <f t="shared" si="2"/>
      </c>
      <c r="H20" s="21">
        <f t="shared" si="3"/>
      </c>
    </row>
    <row r="21" spans="1:8" ht="13.5">
      <c r="A21" s="23">
        <f t="shared" si="1"/>
        <v>14</v>
      </c>
      <c r="B21" s="27" t="s">
        <v>24</v>
      </c>
      <c r="C21" s="25">
        <f>IF(ISERROR('非流动资产汇总表'!C7),0,'非流动资产汇总表'!C7)</f>
        <v>0</v>
      </c>
      <c r="D21" s="25">
        <f t="shared" si="0"/>
      </c>
      <c r="E21" s="25">
        <f>IF(ISERROR('非流动资产汇总表'!D7),0,'非流动资产汇总表'!D7)</f>
        <v>0</v>
      </c>
      <c r="F21" s="25">
        <f>IF(ISERROR('非流动资产汇总表'!E7),0,'非流动资产汇总表'!E7)</f>
        <v>0</v>
      </c>
      <c r="G21" s="25">
        <f t="shared" si="2"/>
      </c>
      <c r="H21" s="25">
        <f t="shared" si="3"/>
      </c>
    </row>
    <row r="22" spans="1:8" ht="13.5">
      <c r="A22" s="23">
        <f t="shared" si="1"/>
        <v>15</v>
      </c>
      <c r="B22" s="27" t="s">
        <v>25</v>
      </c>
      <c r="C22" s="25">
        <f>IF(ISERROR('非流动资产汇总表'!C8),0,'非流动资产汇总表'!C8)</f>
        <v>0</v>
      </c>
      <c r="D22" s="25">
        <f t="shared" si="0"/>
      </c>
      <c r="E22" s="25">
        <f>IF(ISERROR('非流动资产汇总表'!D8),0,'非流动资产汇总表'!D8)</f>
        <v>0</v>
      </c>
      <c r="F22" s="25">
        <f>IF(ISERROR('非流动资产汇总表'!E8),0,'非流动资产汇总表'!E8)</f>
        <v>0</v>
      </c>
      <c r="G22" s="25">
        <f t="shared" si="2"/>
      </c>
      <c r="H22" s="25">
        <f t="shared" si="3"/>
      </c>
    </row>
    <row r="23" spans="1:8" ht="13.5">
      <c r="A23" s="23">
        <f t="shared" si="1"/>
        <v>16</v>
      </c>
      <c r="B23" s="27" t="s">
        <v>26</v>
      </c>
      <c r="C23" s="25">
        <f>IF(ISERROR('非流动资产汇总表'!C9),0,'非流动资产汇总表'!C9)</f>
        <v>0</v>
      </c>
      <c r="D23" s="25">
        <f t="shared" si="0"/>
      </c>
      <c r="E23" s="25">
        <f>IF(ISERROR('非流动资产汇总表'!D9),0,'非流动资产汇总表'!D9)</f>
        <v>0</v>
      </c>
      <c r="F23" s="25">
        <f>IF(ISERROR('非流动资产汇总表'!E9),0,'非流动资产汇总表'!E9)</f>
        <v>0</v>
      </c>
      <c r="G23" s="25">
        <f t="shared" si="2"/>
      </c>
      <c r="H23" s="25">
        <f t="shared" si="3"/>
      </c>
    </row>
    <row r="24" spans="1:8" ht="13.5">
      <c r="A24" s="23">
        <f t="shared" si="1"/>
        <v>17</v>
      </c>
      <c r="B24" s="27" t="s">
        <v>27</v>
      </c>
      <c r="C24" s="25">
        <f>IF(ISERROR('非流动资产汇总表'!C10),0,'非流动资产汇总表'!C10)</f>
        <v>0</v>
      </c>
      <c r="D24" s="25">
        <f t="shared" si="0"/>
      </c>
      <c r="E24" s="25">
        <f>IF(ISERROR('非流动资产汇总表'!D10),0,'非流动资产汇总表'!D10)</f>
        <v>0</v>
      </c>
      <c r="F24" s="25">
        <f>IF(ISERROR('非流动资产汇总表'!E10),0,'非流动资产汇总表'!E10)</f>
        <v>0</v>
      </c>
      <c r="G24" s="25">
        <f t="shared" si="2"/>
      </c>
      <c r="H24" s="25">
        <f t="shared" si="3"/>
      </c>
    </row>
    <row r="25" spans="1:8" ht="13.5">
      <c r="A25" s="23">
        <f t="shared" si="1"/>
        <v>18</v>
      </c>
      <c r="B25" s="27" t="s">
        <v>28</v>
      </c>
      <c r="C25" s="25">
        <f>IF(ISERROR('非流动资产汇总表'!C11),0,'非流动资产汇总表'!C11)</f>
        <v>0</v>
      </c>
      <c r="D25" s="25">
        <f t="shared" si="0"/>
      </c>
      <c r="E25" s="25">
        <f>IF(ISERROR('非流动资产汇总表'!D11),0,'非流动资产汇总表'!D11)</f>
        <v>0</v>
      </c>
      <c r="F25" s="25">
        <f>IF(ISERROR('非流动资产汇总表'!E11),0,'非流动资产汇总表'!E11)</f>
        <v>0</v>
      </c>
      <c r="G25" s="25">
        <f t="shared" si="2"/>
      </c>
      <c r="H25" s="25">
        <f t="shared" si="3"/>
      </c>
    </row>
    <row r="26" spans="1:8" ht="13.5">
      <c r="A26" s="23">
        <f t="shared" si="1"/>
        <v>19</v>
      </c>
      <c r="B26" s="24" t="s">
        <v>29</v>
      </c>
      <c r="C26" s="25">
        <f>IF(ISERROR('非流动资产汇总表'!C12),0,'非流动资产汇总表'!C12)</f>
        <v>0</v>
      </c>
      <c r="D26" s="25">
        <f t="shared" si="0"/>
      </c>
      <c r="E26" s="25">
        <f>IF(ISERROR('非流动资产汇总表'!D12),0,'非流动资产汇总表'!D12)</f>
        <v>0</v>
      </c>
      <c r="F26" s="25">
        <f>IF(ISERROR('非流动资产汇总表'!E12),0,'非流动资产汇总表'!E12)</f>
        <v>0</v>
      </c>
      <c r="G26" s="25">
        <f t="shared" si="2"/>
      </c>
      <c r="H26" s="25">
        <f t="shared" si="3"/>
      </c>
    </row>
    <row r="27" spans="1:8" ht="13.5">
      <c r="A27" s="23">
        <f t="shared" si="1"/>
        <v>20</v>
      </c>
      <c r="B27" s="24" t="s">
        <v>30</v>
      </c>
      <c r="C27" s="25">
        <f>IF(ISERROR('非流动资产汇总表'!C13),0,'非流动资产汇总表'!C13)</f>
        <v>0</v>
      </c>
      <c r="D27" s="25">
        <f t="shared" si="0"/>
      </c>
      <c r="E27" s="25">
        <f>IF(ISERROR('非流动资产汇总表'!D13),0,'非流动资产汇总表'!D13)</f>
        <v>0</v>
      </c>
      <c r="F27" s="25">
        <f>IF(ISERROR('非流动资产汇总表'!E13),0,'非流动资产汇总表'!E13)</f>
        <v>0</v>
      </c>
      <c r="G27" s="25">
        <f t="shared" si="2"/>
      </c>
      <c r="H27" s="25">
        <f t="shared" si="3"/>
      </c>
    </row>
    <row r="28" spans="1:8" ht="13.5">
      <c r="A28" s="23">
        <f t="shared" si="1"/>
        <v>21</v>
      </c>
      <c r="B28" s="24" t="s">
        <v>31</v>
      </c>
      <c r="C28" s="25">
        <f>IF(ISERROR('非流动资产汇总表'!C14),0,'非流动资产汇总表'!C14)</f>
        <v>0</v>
      </c>
      <c r="D28" s="25">
        <f t="shared" si="0"/>
      </c>
      <c r="E28" s="25">
        <f>IF(ISERROR('非流动资产汇总表'!D14),0,'非流动资产汇总表'!D14)</f>
        <v>0</v>
      </c>
      <c r="F28" s="25">
        <f>IF(ISERROR('非流动资产汇总表'!E14),0,'非流动资产汇总表'!E14)</f>
        <v>0</v>
      </c>
      <c r="G28" s="25">
        <f t="shared" si="2"/>
      </c>
      <c r="H28" s="25">
        <f t="shared" si="3"/>
      </c>
    </row>
    <row r="29" spans="1:8" ht="13.5">
      <c r="A29" s="23">
        <f t="shared" si="1"/>
        <v>22</v>
      </c>
      <c r="B29" s="24" t="s">
        <v>32</v>
      </c>
      <c r="C29" s="25">
        <f>IF(ISERROR('非流动资产汇总表'!C15),0,'非流动资产汇总表'!C15)</f>
        <v>0</v>
      </c>
      <c r="D29" s="25">
        <f t="shared" si="0"/>
      </c>
      <c r="E29" s="25">
        <f>IF(ISERROR('非流动资产汇总表'!D15),0,'非流动资产汇总表'!D15)</f>
        <v>0</v>
      </c>
      <c r="F29" s="25">
        <f>IF(ISERROR('非流动资产汇总表'!E15),0,'非流动资产汇总表'!E15)</f>
        <v>0</v>
      </c>
      <c r="G29" s="25">
        <f t="shared" si="2"/>
      </c>
      <c r="H29" s="25">
        <f t="shared" si="3"/>
      </c>
    </row>
    <row r="30" spans="1:8" ht="13.5">
      <c r="A30" s="23">
        <f t="shared" si="1"/>
        <v>23</v>
      </c>
      <c r="B30" s="24" t="s">
        <v>33</v>
      </c>
      <c r="C30" s="25">
        <f>IF(ISERROR('非流动资产汇总表'!C16),0,'非流动资产汇总表'!C16)</f>
        <v>0</v>
      </c>
      <c r="D30" s="25">
        <f t="shared" si="0"/>
      </c>
      <c r="E30" s="25">
        <f>IF(ISERROR('非流动资产汇总表'!D16),0,'非流动资产汇总表'!D16)</f>
        <v>0</v>
      </c>
      <c r="F30" s="25">
        <f>IF(ISERROR('非流动资产汇总表'!E16),0,'非流动资产汇总表'!E16)</f>
        <v>0</v>
      </c>
      <c r="G30" s="25">
        <f t="shared" si="2"/>
      </c>
      <c r="H30" s="25">
        <f t="shared" si="3"/>
      </c>
    </row>
    <row r="31" spans="1:8" ht="13.5">
      <c r="A31" s="23">
        <f t="shared" si="1"/>
        <v>24</v>
      </c>
      <c r="B31" s="24" t="s">
        <v>34</v>
      </c>
      <c r="C31" s="25">
        <f>IF(ISERROR('非流动资产汇总表'!C17),0,'非流动资产汇总表'!C17)</f>
        <v>0</v>
      </c>
      <c r="D31" s="25">
        <f t="shared" si="0"/>
      </c>
      <c r="E31" s="25">
        <f>IF(ISERROR('非流动资产汇总表'!D17),0,'非流动资产汇总表'!D17)</f>
        <v>0</v>
      </c>
      <c r="F31" s="25">
        <f>IF(ISERROR('非流动资产汇总表'!E17),0,'非流动资产汇总表'!E17)</f>
        <v>0</v>
      </c>
      <c r="G31" s="25">
        <f t="shared" si="2"/>
      </c>
      <c r="H31" s="25">
        <f t="shared" si="3"/>
      </c>
    </row>
    <row r="32" spans="1:8" ht="13.5">
      <c r="A32" s="23">
        <f t="shared" si="1"/>
        <v>25</v>
      </c>
      <c r="B32" s="24" t="s">
        <v>35</v>
      </c>
      <c r="C32" s="25">
        <f>IF(ISERROR('非流动资产汇总表'!C18),0,'非流动资产汇总表'!C18)</f>
        <v>0</v>
      </c>
      <c r="D32" s="25">
        <f t="shared" si="0"/>
      </c>
      <c r="E32" s="25">
        <f>IF(ISERROR('非流动资产汇总表'!D18),0,'非流动资产汇总表'!D18)</f>
        <v>0</v>
      </c>
      <c r="F32" s="25">
        <f>IF(ISERROR('非流动资产汇总表'!E18),0,'非流动资产汇总表'!E18)</f>
        <v>0</v>
      </c>
      <c r="G32" s="25">
        <f t="shared" si="2"/>
      </c>
      <c r="H32" s="25">
        <f t="shared" si="3"/>
      </c>
    </row>
    <row r="33" spans="1:8" ht="13.5">
      <c r="A33" s="23">
        <f t="shared" si="1"/>
        <v>26</v>
      </c>
      <c r="B33" s="24" t="s">
        <v>36</v>
      </c>
      <c r="C33" s="25">
        <f>IF(ISERROR('非流动资产汇总表'!C19),0,'非流动资产汇总表'!C19)</f>
        <v>0</v>
      </c>
      <c r="D33" s="25">
        <f t="shared" si="0"/>
      </c>
      <c r="E33" s="25">
        <f>IF(ISERROR('非流动资产汇总表'!D19),0,'非流动资产汇总表'!D19)</f>
        <v>0</v>
      </c>
      <c r="F33" s="25">
        <f>IF(ISERROR('非流动资产汇总表'!E19),0,'非流动资产汇总表'!E19)</f>
        <v>0</v>
      </c>
      <c r="G33" s="25">
        <f t="shared" si="2"/>
      </c>
      <c r="H33" s="25">
        <f t="shared" si="3"/>
      </c>
    </row>
    <row r="34" spans="1:8" ht="13.5">
      <c r="A34" s="23">
        <f t="shared" si="1"/>
        <v>27</v>
      </c>
      <c r="B34" s="24" t="s">
        <v>37</v>
      </c>
      <c r="C34" s="25">
        <f>IF(ISERROR('非流动资产汇总表'!C20),0,'非流动资产汇总表'!C20)</f>
        <v>0</v>
      </c>
      <c r="D34" s="25">
        <f t="shared" si="0"/>
      </c>
      <c r="E34" s="25">
        <f>IF(ISERROR('非流动资产汇总表'!D20),0,'非流动资产汇总表'!D20)</f>
        <v>0</v>
      </c>
      <c r="F34" s="25">
        <f>IF(ISERROR('非流动资产汇总表'!E20),0,'非流动资产汇总表'!E20)</f>
        <v>0</v>
      </c>
      <c r="G34" s="25">
        <f t="shared" si="2"/>
      </c>
      <c r="H34" s="25">
        <f t="shared" si="3"/>
      </c>
    </row>
    <row r="35" spans="1:8" ht="13.5">
      <c r="A35" s="23">
        <f t="shared" si="1"/>
        <v>28</v>
      </c>
      <c r="B35" s="24" t="s">
        <v>38</v>
      </c>
      <c r="C35" s="25">
        <f>IF(ISERROR('非流动资产汇总表'!C21),0,'非流动资产汇总表'!C21)</f>
        <v>0</v>
      </c>
      <c r="D35" s="25">
        <f t="shared" si="0"/>
      </c>
      <c r="E35" s="25">
        <f>IF(ISERROR('非流动资产汇总表'!D21),0,'非流动资产汇总表'!D21)</f>
        <v>0</v>
      </c>
      <c r="F35" s="25">
        <f>IF(ISERROR('非流动资产汇总表'!E21),0,'非流动资产汇总表'!E21)</f>
        <v>0</v>
      </c>
      <c r="G35" s="25">
        <f t="shared" si="2"/>
      </c>
      <c r="H35" s="25">
        <f t="shared" si="3"/>
      </c>
    </row>
    <row r="36" spans="1:8" ht="13.5">
      <c r="A36" s="23">
        <f t="shared" si="1"/>
        <v>29</v>
      </c>
      <c r="B36" s="24" t="s">
        <v>39</v>
      </c>
      <c r="C36" s="25">
        <f>IF(ISERROR('非流动资产汇总表'!C22),0,'非流动资产汇总表'!C22)</f>
        <v>0</v>
      </c>
      <c r="D36" s="25">
        <f t="shared" si="0"/>
      </c>
      <c r="E36" s="25">
        <f>IF(ISERROR('非流动资产汇总表'!D22),0,'非流动资产汇总表'!D22)</f>
        <v>0</v>
      </c>
      <c r="F36" s="25">
        <f>IF(ISERROR('非流动资产汇总表'!E22),0,'非流动资产汇总表'!E22)</f>
        <v>0</v>
      </c>
      <c r="G36" s="25">
        <f t="shared" si="2"/>
      </c>
      <c r="H36" s="25">
        <f t="shared" si="3"/>
      </c>
    </row>
    <row r="37" spans="1:8" ht="13.5">
      <c r="A37" s="23">
        <f t="shared" si="1"/>
        <v>30</v>
      </c>
      <c r="B37" s="24" t="s">
        <v>40</v>
      </c>
      <c r="C37" s="25">
        <f>IF(ISERROR('非流动资产汇总表'!C23),0,'非流动资产汇总表'!C23)</f>
        <v>0</v>
      </c>
      <c r="D37" s="25">
        <f t="shared" si="0"/>
      </c>
      <c r="E37" s="25">
        <f>IF(ISERROR('非流动资产汇总表'!D23),0,'非流动资产汇总表'!D23)</f>
        <v>0</v>
      </c>
      <c r="F37" s="25">
        <f>IF(ISERROR('非流动资产汇总表'!E23),0,'非流动资产汇总表'!E23)</f>
        <v>0</v>
      </c>
      <c r="G37" s="25">
        <f t="shared" si="2"/>
      </c>
      <c r="H37" s="25">
        <f t="shared" si="3"/>
      </c>
    </row>
    <row r="38" spans="1:8" ht="13.5">
      <c r="A38" s="23">
        <f t="shared" si="1"/>
        <v>31</v>
      </c>
      <c r="B38" s="24" t="s">
        <v>41</v>
      </c>
      <c r="C38" s="25">
        <f>IF(ISERROR('非流动资产汇总表'!C24),0,'非流动资产汇总表'!C24)</f>
        <v>0</v>
      </c>
      <c r="D38" s="25">
        <f t="shared" si="0"/>
      </c>
      <c r="E38" s="25">
        <f>IF(ISERROR('非流动资产汇总表'!D24),0,'非流动资产汇总表'!D24)</f>
        <v>0</v>
      </c>
      <c r="F38" s="25">
        <f>IF(ISERROR('非流动资产汇总表'!E24),0,'非流动资产汇总表'!E24)</f>
        <v>0</v>
      </c>
      <c r="G38" s="25">
        <f t="shared" si="2"/>
      </c>
      <c r="H38" s="25">
        <f t="shared" si="3"/>
      </c>
    </row>
    <row r="39" spans="1:8" ht="13.5">
      <c r="A39" s="23">
        <f t="shared" si="1"/>
        <v>32</v>
      </c>
      <c r="B39" s="24" t="s">
        <v>42</v>
      </c>
      <c r="C39" s="25">
        <f>IF(ISERROR('非流动资产汇总表'!C25),0,'非流动资产汇总表'!C25)</f>
        <v>0</v>
      </c>
      <c r="D39" s="25">
        <f t="shared" si="0"/>
      </c>
      <c r="E39" s="25">
        <f>IF(ISERROR('非流动资产汇总表'!D25),0,'非流动资产汇总表'!D25)</f>
        <v>0</v>
      </c>
      <c r="F39" s="25">
        <f>IF(ISERROR('非流动资产汇总表'!E25),0,'非流动资产汇总表'!E25)</f>
        <v>0</v>
      </c>
      <c r="G39" s="25">
        <f t="shared" si="2"/>
      </c>
      <c r="H39" s="25">
        <f t="shared" si="3"/>
      </c>
    </row>
    <row r="40" spans="1:8" ht="13.5">
      <c r="A40" s="23">
        <f t="shared" si="1"/>
        <v>33</v>
      </c>
      <c r="B40" s="24" t="s">
        <v>43</v>
      </c>
      <c r="C40" s="25">
        <f>IF(ISERROR('非流动资产汇总表'!C26),0,'非流动资产汇总表'!C26)</f>
        <v>0</v>
      </c>
      <c r="D40" s="25">
        <f t="shared" si="0"/>
      </c>
      <c r="E40" s="25">
        <f>IF(ISERROR('非流动资产汇总表'!D26),0,'非流动资产汇总表'!D26)</f>
        <v>0</v>
      </c>
      <c r="F40" s="25">
        <f>IF(ISERROR('非流动资产汇总表'!E26),0,'非流动资产汇总表'!E26)</f>
        <v>0</v>
      </c>
      <c r="G40" s="25">
        <f t="shared" si="2"/>
      </c>
      <c r="H40" s="25">
        <f t="shared" si="3"/>
      </c>
    </row>
    <row r="41" spans="1:8" ht="13.5">
      <c r="A41" s="23">
        <f t="shared" si="1"/>
        <v>34</v>
      </c>
      <c r="B41" s="24" t="s">
        <v>44</v>
      </c>
      <c r="C41" s="25">
        <f>IF(ISERROR('非流动资产汇总表'!C27),0,'非流动资产汇总表'!C27)</f>
        <v>0</v>
      </c>
      <c r="D41" s="25">
        <f t="shared" si="0"/>
      </c>
      <c r="E41" s="25">
        <f>IF(ISERROR('非流动资产汇总表'!D27),0,'非流动资产汇总表'!D27)</f>
        <v>0</v>
      </c>
      <c r="F41" s="25">
        <f>IF(ISERROR('非流动资产汇总表'!E27),0,'非流动资产汇总表'!E27)</f>
        <v>0</v>
      </c>
      <c r="G41" s="25">
        <f t="shared" si="2"/>
      </c>
      <c r="H41" s="25">
        <f t="shared" si="3"/>
      </c>
    </row>
    <row r="42" spans="1:8" s="22" customFormat="1" ht="13.5">
      <c r="A42" s="19">
        <f t="shared" si="1"/>
        <v>35</v>
      </c>
      <c r="B42" s="20" t="s">
        <v>45</v>
      </c>
      <c r="C42" s="21">
        <f>C8+C20</f>
        <v>0</v>
      </c>
      <c r="D42" s="21">
        <f t="shared" si="0"/>
      </c>
      <c r="E42" s="21">
        <f>E8+E20</f>
        <v>0</v>
      </c>
      <c r="F42" s="21">
        <f>F8+F20</f>
        <v>0</v>
      </c>
      <c r="G42" s="21">
        <f t="shared" si="2"/>
      </c>
      <c r="H42" s="21">
        <f t="shared" si="3"/>
      </c>
    </row>
    <row r="43" spans="1:8" s="22" customFormat="1" ht="13.5">
      <c r="A43" s="19">
        <f t="shared" si="1"/>
        <v>36</v>
      </c>
      <c r="B43" s="20" t="s">
        <v>46</v>
      </c>
      <c r="C43" s="21">
        <f>IF(ISERROR(#REF!),0,#REF!)</f>
        <v>0</v>
      </c>
      <c r="D43" s="21">
        <f t="shared" si="0"/>
      </c>
      <c r="E43" s="21">
        <f>IF(ISERROR(#REF!),0,#REF!)</f>
        <v>0</v>
      </c>
      <c r="F43" s="21">
        <f>IF(ISERROR(#REF!),0,#REF!)</f>
        <v>0</v>
      </c>
      <c r="G43" s="25">
        <f t="shared" si="2"/>
      </c>
      <c r="H43" s="25">
        <f t="shared" si="3"/>
      </c>
    </row>
    <row r="44" spans="1:8" ht="13.5">
      <c r="A44" s="23">
        <f t="shared" si="1"/>
        <v>37</v>
      </c>
      <c r="B44" s="24" t="s">
        <v>47</v>
      </c>
      <c r="C44" s="25">
        <f>IF(ISERROR(#REF!),0,#REF!)</f>
        <v>0</v>
      </c>
      <c r="D44" s="25">
        <f t="shared" si="0"/>
      </c>
      <c r="E44" s="25">
        <f>IF(ISERROR(#REF!),0,#REF!)</f>
        <v>0</v>
      </c>
      <c r="F44" s="25">
        <f>IF(ISERROR(#REF!),0,#REF!)</f>
        <v>0</v>
      </c>
      <c r="G44" s="25">
        <f t="shared" si="2"/>
      </c>
      <c r="H44" s="25">
        <f t="shared" si="3"/>
      </c>
    </row>
    <row r="45" spans="1:8" ht="13.5">
      <c r="A45" s="23">
        <f t="shared" si="1"/>
        <v>38</v>
      </c>
      <c r="B45" s="24" t="s">
        <v>48</v>
      </c>
      <c r="C45" s="25">
        <f>IF(ISERROR(#REF!),0,#REF!)</f>
        <v>0</v>
      </c>
      <c r="D45" s="25">
        <f t="shared" si="0"/>
      </c>
      <c r="E45" s="25">
        <f>IF(ISERROR(#REF!),0,#REF!)</f>
        <v>0</v>
      </c>
      <c r="F45" s="25">
        <f>IF(ISERROR(#REF!),0,#REF!)</f>
        <v>0</v>
      </c>
      <c r="G45" s="25">
        <f t="shared" si="2"/>
      </c>
      <c r="H45" s="25">
        <f t="shared" si="3"/>
      </c>
    </row>
    <row r="46" spans="1:8" ht="13.5">
      <c r="A46" s="23">
        <f t="shared" si="1"/>
        <v>39</v>
      </c>
      <c r="B46" s="24" t="s">
        <v>49</v>
      </c>
      <c r="C46" s="25">
        <f>IF(ISERROR(#REF!),0,#REF!)</f>
        <v>0</v>
      </c>
      <c r="D46" s="25">
        <f t="shared" si="0"/>
      </c>
      <c r="E46" s="25">
        <f>IF(ISERROR(#REF!),0,#REF!)</f>
        <v>0</v>
      </c>
      <c r="F46" s="25">
        <f>IF(ISERROR(#REF!),0,#REF!)</f>
        <v>0</v>
      </c>
      <c r="G46" s="25">
        <f t="shared" si="2"/>
      </c>
      <c r="H46" s="25">
        <f t="shared" si="3"/>
      </c>
    </row>
    <row r="47" spans="1:8" ht="13.5">
      <c r="A47" s="23">
        <f t="shared" si="1"/>
        <v>40</v>
      </c>
      <c r="B47" s="24" t="s">
        <v>50</v>
      </c>
      <c r="C47" s="25">
        <f>IF(ISERROR(#REF!),0,#REF!)</f>
        <v>0</v>
      </c>
      <c r="D47" s="25">
        <f t="shared" si="0"/>
      </c>
      <c r="E47" s="25">
        <f>IF(ISERROR(#REF!),0,#REF!)</f>
        <v>0</v>
      </c>
      <c r="F47" s="25">
        <f>IF(ISERROR(#REF!),0,#REF!)</f>
        <v>0</v>
      </c>
      <c r="G47" s="25">
        <f t="shared" si="2"/>
      </c>
      <c r="H47" s="25">
        <f t="shared" si="3"/>
      </c>
    </row>
    <row r="48" spans="1:8" ht="13.5">
      <c r="A48" s="23">
        <f t="shared" si="1"/>
        <v>41</v>
      </c>
      <c r="B48" s="24" t="s">
        <v>51</v>
      </c>
      <c r="C48" s="25">
        <f>IF(ISERROR(#REF!),0,#REF!)</f>
        <v>0</v>
      </c>
      <c r="D48" s="25">
        <f t="shared" si="0"/>
      </c>
      <c r="E48" s="25">
        <f>IF(ISERROR(#REF!),0,#REF!)</f>
        <v>0</v>
      </c>
      <c r="F48" s="25">
        <f>IF(ISERROR(#REF!),0,#REF!)</f>
        <v>0</v>
      </c>
      <c r="G48" s="25">
        <f t="shared" si="2"/>
      </c>
      <c r="H48" s="25">
        <f t="shared" si="3"/>
      </c>
    </row>
    <row r="49" spans="1:8" ht="13.5">
      <c r="A49" s="23">
        <f t="shared" si="1"/>
        <v>42</v>
      </c>
      <c r="B49" s="24" t="s">
        <v>52</v>
      </c>
      <c r="C49" s="25">
        <f>IF(ISERROR(#REF!),0,#REF!)</f>
        <v>0</v>
      </c>
      <c r="D49" s="25">
        <f t="shared" si="0"/>
      </c>
      <c r="E49" s="25">
        <f>IF(ISERROR(#REF!),0,#REF!)</f>
        <v>0</v>
      </c>
      <c r="F49" s="25">
        <f>IF(ISERROR(#REF!),0,#REF!)</f>
        <v>0</v>
      </c>
      <c r="G49" s="25">
        <f t="shared" si="2"/>
      </c>
      <c r="H49" s="25">
        <f t="shared" si="3"/>
      </c>
    </row>
    <row r="50" spans="1:8" ht="13.5">
      <c r="A50" s="23">
        <f t="shared" si="1"/>
        <v>43</v>
      </c>
      <c r="B50" s="24" t="s">
        <v>53</v>
      </c>
      <c r="C50" s="25">
        <f>IF(ISERROR(#REF!),0,#REF!)</f>
        <v>0</v>
      </c>
      <c r="D50" s="25">
        <f t="shared" si="0"/>
      </c>
      <c r="E50" s="25">
        <f>IF(ISERROR(#REF!),0,#REF!)</f>
        <v>0</v>
      </c>
      <c r="F50" s="25">
        <f>IF(ISERROR(#REF!),0,#REF!)</f>
        <v>0</v>
      </c>
      <c r="G50" s="25">
        <f t="shared" si="2"/>
      </c>
      <c r="H50" s="25">
        <f t="shared" si="3"/>
      </c>
    </row>
    <row r="51" spans="1:8" ht="13.5">
      <c r="A51" s="23">
        <f t="shared" si="1"/>
        <v>44</v>
      </c>
      <c r="B51" s="24" t="s">
        <v>54</v>
      </c>
      <c r="C51" s="25">
        <f>IF(ISERROR(#REF!),0,#REF!)</f>
        <v>0</v>
      </c>
      <c r="D51" s="25">
        <f t="shared" si="0"/>
      </c>
      <c r="E51" s="25">
        <f>IF(ISERROR(#REF!),0,#REF!)</f>
        <v>0</v>
      </c>
      <c r="F51" s="25">
        <f>IF(ISERROR(#REF!),0,#REF!)</f>
        <v>0</v>
      </c>
      <c r="G51" s="25">
        <f t="shared" si="2"/>
      </c>
      <c r="H51" s="25">
        <f t="shared" si="3"/>
      </c>
    </row>
    <row r="52" spans="1:8" ht="13.5">
      <c r="A52" s="23">
        <f t="shared" si="1"/>
        <v>45</v>
      </c>
      <c r="B52" s="24" t="s">
        <v>55</v>
      </c>
      <c r="C52" s="25">
        <f>IF(ISERROR(#REF!),0,#REF!)</f>
        <v>0</v>
      </c>
      <c r="D52" s="25">
        <f t="shared" si="0"/>
      </c>
      <c r="E52" s="25">
        <f>IF(ISERROR(#REF!),0,#REF!)</f>
        <v>0</v>
      </c>
      <c r="F52" s="25">
        <f>IF(ISERROR(#REF!),0,#REF!)</f>
        <v>0</v>
      </c>
      <c r="G52" s="25">
        <f t="shared" si="2"/>
      </c>
      <c r="H52" s="25">
        <f t="shared" si="3"/>
      </c>
    </row>
    <row r="53" spans="1:8" ht="13.5">
      <c r="A53" s="23">
        <f t="shared" si="1"/>
        <v>46</v>
      </c>
      <c r="B53" s="24" t="s">
        <v>56</v>
      </c>
      <c r="C53" s="25">
        <f>IF(ISERROR(#REF!),0,#REF!)</f>
        <v>0</v>
      </c>
      <c r="D53" s="25">
        <f t="shared" si="0"/>
      </c>
      <c r="E53" s="25">
        <f>IF(ISERROR(#REF!),0,#REF!)</f>
        <v>0</v>
      </c>
      <c r="F53" s="25">
        <f>IF(ISERROR(#REF!),0,#REF!)</f>
        <v>0</v>
      </c>
      <c r="G53" s="25">
        <f t="shared" si="2"/>
      </c>
      <c r="H53" s="25">
        <f t="shared" si="3"/>
      </c>
    </row>
    <row r="54" spans="1:8" ht="13.5">
      <c r="A54" s="23">
        <f t="shared" si="1"/>
        <v>47</v>
      </c>
      <c r="B54" s="24" t="s">
        <v>57</v>
      </c>
      <c r="C54" s="25">
        <f>IF(ISERROR(#REF!),0,#REF!)</f>
        <v>0</v>
      </c>
      <c r="D54" s="25">
        <f t="shared" si="0"/>
      </c>
      <c r="E54" s="25">
        <f>IF(ISERROR(#REF!),0,#REF!)</f>
        <v>0</v>
      </c>
      <c r="F54" s="25">
        <f>IF(ISERROR(#REF!),0,#REF!)</f>
        <v>0</v>
      </c>
      <c r="G54" s="25">
        <f t="shared" si="2"/>
      </c>
      <c r="H54" s="25">
        <f t="shared" si="3"/>
      </c>
    </row>
    <row r="55" spans="1:8" ht="13.5">
      <c r="A55" s="23">
        <f t="shared" si="1"/>
        <v>48</v>
      </c>
      <c r="B55" s="24" t="s">
        <v>58</v>
      </c>
      <c r="C55" s="25">
        <f>IF(ISERROR(#REF!),0,#REF!)</f>
        <v>0</v>
      </c>
      <c r="D55" s="25">
        <f t="shared" si="0"/>
      </c>
      <c r="E55" s="25">
        <f>IF(ISERROR(#REF!),0,#REF!)</f>
        <v>0</v>
      </c>
      <c r="F55" s="25">
        <f>IF(ISERROR(#REF!),0,#REF!)</f>
        <v>0</v>
      </c>
      <c r="G55" s="25">
        <f t="shared" si="2"/>
      </c>
      <c r="H55" s="25">
        <f t="shared" si="3"/>
      </c>
    </row>
    <row r="56" spans="1:8" s="22" customFormat="1" ht="13.5">
      <c r="A56" s="19">
        <f t="shared" si="1"/>
        <v>49</v>
      </c>
      <c r="B56" s="20" t="s">
        <v>59</v>
      </c>
      <c r="C56" s="21">
        <f>IF(ISERROR(#REF!),0,#REF!)</f>
        <v>0</v>
      </c>
      <c r="D56" s="21">
        <f t="shared" si="0"/>
      </c>
      <c r="E56" s="21">
        <f>IF(ISERROR(#REF!),0,#REF!)</f>
        <v>0</v>
      </c>
      <c r="F56" s="21">
        <f>IF(ISERROR(#REF!),0,#REF!)</f>
        <v>0</v>
      </c>
      <c r="G56" s="21">
        <f t="shared" si="2"/>
      </c>
      <c r="H56" s="21">
        <f t="shared" si="3"/>
      </c>
    </row>
    <row r="57" spans="1:8" ht="13.5">
      <c r="A57" s="23">
        <f t="shared" si="1"/>
        <v>50</v>
      </c>
      <c r="B57" s="24" t="s">
        <v>60</v>
      </c>
      <c r="C57" s="25">
        <f>IF(ISERROR(#REF!),0,#REF!)</f>
        <v>0</v>
      </c>
      <c r="D57" s="25">
        <f t="shared" si="0"/>
      </c>
      <c r="E57" s="25">
        <f>IF(ISERROR(#REF!),0,#REF!)</f>
        <v>0</v>
      </c>
      <c r="F57" s="25">
        <f>IF(ISERROR(#REF!),0,#REF!)</f>
        <v>0</v>
      </c>
      <c r="G57" s="25">
        <f t="shared" si="2"/>
      </c>
      <c r="H57" s="25">
        <f t="shared" si="3"/>
      </c>
    </row>
    <row r="58" spans="1:8" ht="13.5">
      <c r="A58" s="23">
        <f t="shared" si="1"/>
        <v>51</v>
      </c>
      <c r="B58" s="24" t="s">
        <v>61</v>
      </c>
      <c r="C58" s="25">
        <f>IF(ISERROR(#REF!),0,#REF!)</f>
        <v>0</v>
      </c>
      <c r="D58" s="25">
        <f t="shared" si="0"/>
      </c>
      <c r="E58" s="25">
        <f>IF(ISERROR(#REF!),0,#REF!)</f>
        <v>0</v>
      </c>
      <c r="F58" s="25">
        <f>IF(ISERROR(#REF!),0,#REF!)</f>
        <v>0</v>
      </c>
      <c r="G58" s="25">
        <f t="shared" si="2"/>
      </c>
      <c r="H58" s="25">
        <f t="shared" si="3"/>
      </c>
    </row>
    <row r="59" spans="1:8" ht="13.5">
      <c r="A59" s="23">
        <f t="shared" si="1"/>
        <v>52</v>
      </c>
      <c r="B59" s="24" t="s">
        <v>62</v>
      </c>
      <c r="C59" s="25">
        <f>IF(ISERROR(#REF!),0,#REF!)</f>
        <v>0</v>
      </c>
      <c r="D59" s="25">
        <f t="shared" si="0"/>
      </c>
      <c r="E59" s="25">
        <f>IF(ISERROR(#REF!),0,#REF!)</f>
        <v>0</v>
      </c>
      <c r="F59" s="25">
        <f>IF(ISERROR(#REF!),0,#REF!)</f>
        <v>0</v>
      </c>
      <c r="G59" s="25">
        <f t="shared" si="2"/>
      </c>
      <c r="H59" s="25">
        <f t="shared" si="3"/>
      </c>
    </row>
    <row r="60" spans="1:8" ht="13.5">
      <c r="A60" s="23">
        <f t="shared" si="1"/>
        <v>53</v>
      </c>
      <c r="B60" s="24" t="s">
        <v>63</v>
      </c>
      <c r="C60" s="25">
        <f>IF(ISERROR(#REF!),0,#REF!)</f>
        <v>0</v>
      </c>
      <c r="D60" s="25">
        <f t="shared" si="0"/>
      </c>
      <c r="E60" s="25">
        <f>IF(ISERROR(#REF!),0,#REF!)</f>
        <v>0</v>
      </c>
      <c r="F60" s="25">
        <f>IF(ISERROR(#REF!),0,#REF!)</f>
        <v>0</v>
      </c>
      <c r="G60" s="25">
        <f t="shared" si="2"/>
      </c>
      <c r="H60" s="25">
        <f t="shared" si="3"/>
      </c>
    </row>
    <row r="61" spans="1:8" ht="13.5">
      <c r="A61" s="23">
        <f t="shared" si="1"/>
        <v>54</v>
      </c>
      <c r="B61" s="24" t="s">
        <v>64</v>
      </c>
      <c r="C61" s="25">
        <f>IF(ISERROR(#REF!),0,#REF!)</f>
        <v>0</v>
      </c>
      <c r="D61" s="25">
        <f t="shared" si="0"/>
      </c>
      <c r="E61" s="25">
        <f>IF(ISERROR(#REF!),0,#REF!)</f>
        <v>0</v>
      </c>
      <c r="F61" s="25">
        <f>IF(ISERROR(#REF!),0,#REF!)</f>
        <v>0</v>
      </c>
      <c r="G61" s="25">
        <f t="shared" si="2"/>
      </c>
      <c r="H61" s="25">
        <f t="shared" si="3"/>
      </c>
    </row>
    <row r="62" spans="1:8" ht="13.5">
      <c r="A62" s="23">
        <f t="shared" si="1"/>
        <v>55</v>
      </c>
      <c r="B62" s="24" t="s">
        <v>65</v>
      </c>
      <c r="C62" s="25">
        <f>IF(ISERROR(#REF!),0,#REF!)</f>
        <v>0</v>
      </c>
      <c r="D62" s="25">
        <f t="shared" si="0"/>
      </c>
      <c r="E62" s="25">
        <f>IF(ISERROR(#REF!),0,#REF!)</f>
        <v>0</v>
      </c>
      <c r="F62" s="25">
        <f>IF(ISERROR(#REF!),0,#REF!)</f>
        <v>0</v>
      </c>
      <c r="G62" s="25">
        <f t="shared" si="2"/>
      </c>
      <c r="H62" s="25">
        <f t="shared" si="3"/>
      </c>
    </row>
    <row r="63" spans="1:8" ht="13.5">
      <c r="A63" s="23">
        <f t="shared" si="1"/>
        <v>56</v>
      </c>
      <c r="B63" s="24" t="s">
        <v>66</v>
      </c>
      <c r="C63" s="25">
        <f>IF(ISERROR(#REF!),0,#REF!)</f>
        <v>0</v>
      </c>
      <c r="D63" s="25">
        <f t="shared" si="0"/>
      </c>
      <c r="E63" s="25">
        <f>IF(ISERROR(#REF!),0,#REF!)</f>
        <v>0</v>
      </c>
      <c r="F63" s="25">
        <f>IF(ISERROR(#REF!),0,#REF!)</f>
        <v>0</v>
      </c>
      <c r="G63" s="25">
        <f t="shared" si="2"/>
      </c>
      <c r="H63" s="25">
        <f t="shared" si="3"/>
      </c>
    </row>
    <row r="64" spans="1:8" s="22" customFormat="1" ht="13.5">
      <c r="A64" s="19">
        <f t="shared" si="1"/>
        <v>57</v>
      </c>
      <c r="B64" s="20" t="s">
        <v>67</v>
      </c>
      <c r="C64" s="21">
        <f>C43+C56</f>
        <v>0</v>
      </c>
      <c r="D64" s="21">
        <f t="shared" si="0"/>
      </c>
      <c r="E64" s="21">
        <f>E43+E56</f>
        <v>0</v>
      </c>
      <c r="F64" s="21">
        <f>F43+F56</f>
        <v>0</v>
      </c>
      <c r="G64" s="21">
        <f t="shared" si="2"/>
      </c>
      <c r="H64" s="21">
        <f t="shared" si="3"/>
      </c>
    </row>
    <row r="65" spans="1:8" s="22" customFormat="1" ht="13.5">
      <c r="A65" s="19">
        <f t="shared" si="1"/>
        <v>58</v>
      </c>
      <c r="B65" s="20" t="s">
        <v>68</v>
      </c>
      <c r="C65" s="21">
        <f>C42-C64</f>
        <v>0</v>
      </c>
      <c r="D65" s="21">
        <f t="shared" si="0"/>
      </c>
      <c r="E65" s="21">
        <f>E42-E64</f>
        <v>0</v>
      </c>
      <c r="F65" s="21">
        <f>F42-F64</f>
        <v>0</v>
      </c>
      <c r="G65" s="21">
        <f t="shared" si="2"/>
      </c>
      <c r="H65" s="21">
        <f>IF(ISERROR(G65/F65),"",G65/ABS(C65)*100)</f>
      </c>
    </row>
    <row r="66" spans="1:8" ht="13.5">
      <c r="A66" s="28"/>
      <c r="B66" s="29"/>
      <c r="C66" s="30"/>
      <c r="D66" s="30"/>
      <c r="E66" s="30"/>
      <c r="F66" s="30"/>
      <c r="G66" s="30"/>
      <c r="H66" s="30"/>
    </row>
    <row r="67" spans="1:8" ht="13.5">
      <c r="A67" s="30" t="e">
        <f>"评估机构："&amp;#REF!</f>
        <v>#REF!</v>
      </c>
      <c r="B67" s="31"/>
      <c r="C67" s="30"/>
      <c r="D67" s="30"/>
      <c r="E67" s="30"/>
      <c r="F67" s="30"/>
      <c r="G67" s="30"/>
      <c r="H67" s="30"/>
    </row>
  </sheetData>
  <sheetProtection password="CCEB" sheet="1" formatCells="0" formatColumns="0" formatRows="0"/>
  <mergeCells count="9">
    <mergeCell ref="A2:H2"/>
    <mergeCell ref="A6:A7"/>
    <mergeCell ref="B6:B7"/>
    <mergeCell ref="C6:C7"/>
    <mergeCell ref="D6:D7"/>
    <mergeCell ref="E6:E7"/>
    <mergeCell ref="F6:F7"/>
    <mergeCell ref="G6:G7"/>
    <mergeCell ref="H6:H7"/>
  </mergeCells>
  <conditionalFormatting sqref="C8:C65">
    <cfRule type="expression" priority="2" dxfId="25" stopIfTrue="1">
      <formula>AND(C8=0,F8=0)</formula>
    </cfRule>
  </conditionalFormatting>
  <conditionalFormatting sqref="F8:F65">
    <cfRule type="expression" priority="1" dxfId="26" stopIfTrue="1">
      <formula>OR(AND(C8=0,F8=0),$F$42=0)</formula>
    </cfRule>
  </conditionalFormatting>
  <hyperlinks>
    <hyperlink ref="B9" location="货币资金汇总表!A1" display="    货币资金"/>
    <hyperlink ref="B10" location="交易性金融资产汇总表!A1" display="    交易性金融资产"/>
    <hyperlink ref="B11" location="应收票据!A1" display="    应收票据"/>
    <hyperlink ref="B12" location="应收账款!A1" display="    应收账款"/>
    <hyperlink ref="B15" location="应收股利!A1" display="    应收股利"/>
    <hyperlink ref="B14" location="应收利息!A1" display="    应收利息"/>
    <hyperlink ref="B13" location="预付款项!A1" display="    预付款项"/>
    <hyperlink ref="B16" location="其他应收款!A1" display="    其他应收款"/>
    <hyperlink ref="B17" location="存货汇总表!A1" display="    存货"/>
    <hyperlink ref="B18" location="一年内到期的非流动资产!A1" display="    一年内到期的非流动资产"/>
    <hyperlink ref="B19" location="其他流动资产!A1" display="    其它流动资产"/>
    <hyperlink ref="B26" location="固定资产汇总表!A1" display="三、固定资产"/>
    <hyperlink ref="B30" location="工程物资!A1" display="    工程物资"/>
    <hyperlink ref="B29" location="在建汇总表!A1" display="    在建工程"/>
    <hyperlink ref="B31" location="固定资产清理!A1" display="    固定资产清理"/>
    <hyperlink ref="B32" location="生产性生物资产!A1" display="    生产性生物资产"/>
    <hyperlink ref="B35" location="土地使用权!A1" display="    其中：土地使用权"/>
    <hyperlink ref="B36" location="其他无形资产!A1" display="          其他无形资产"/>
    <hyperlink ref="B38" location="商誉!A1" display="    商誉"/>
    <hyperlink ref="B39" location="长期待摊费用!A1" display="    长期待摊费用"/>
    <hyperlink ref="B41" location="其他非流动资产!A1" display="    其他非流动资产"/>
    <hyperlink ref="B40" location="递延所得税资产!A1" display="    递延所得税资产"/>
    <hyperlink ref="B8" location="流动资产汇总表!A1" display="一、流动资产合计"/>
    <hyperlink ref="B43" location="流动负债汇总表!A1" display="九、流动负债合计"/>
    <hyperlink ref="B44" location="短期借款!A1" display="    短期借款"/>
    <hyperlink ref="B46" location="应付票据!A1" display="    应付票据"/>
    <hyperlink ref="B47" location="应付帐款!A1" display="    应付账款"/>
    <hyperlink ref="B48" location="预收款项!A1" display="    预收款项"/>
    <hyperlink ref="B53" location="其他应付款!A1" display="    其它应付款"/>
    <hyperlink ref="B49" location="应付职工薪酬!A1" display="    应付职工薪酬"/>
    <hyperlink ref="B50" location="应交税费!A1" display="    应交税费"/>
    <hyperlink ref="B52" location="应付股利!A1" display="    应付股利"/>
    <hyperlink ref="B54" location="一年内到期的非流动负债!A1" display="    一年内到期的非流动负债"/>
    <hyperlink ref="B55" location="其他流动负债!A1" display="    其他流动负债"/>
    <hyperlink ref="B56" location="非流动负债汇总表!A1" display="五、非流动负债合计"/>
    <hyperlink ref="B57" location="长期借款!A1" display="    长期借款"/>
    <hyperlink ref="B58" location="应付债券!A1" display="    应付债券"/>
    <hyperlink ref="B59" location="长期应付款!A1" display="    长期应付款"/>
    <hyperlink ref="B60" location="专项应付款!A1" display="    专项应付款"/>
    <hyperlink ref="B63" location="其他非流动负债!A1" display="    其他非流动负债"/>
    <hyperlink ref="B62" location="递延所得税负债!A1" display="    递延所得税负债"/>
    <hyperlink ref="B20" location="非流动资产汇总表!A1" display="二、非流动资产合计"/>
    <hyperlink ref="B33" location="油气资产!A1" display="    油气资产"/>
    <hyperlink ref="B34" location="无形资产汇总表!A1" display="    无形资产"/>
    <hyperlink ref="B37" location="开发支出!Print_Area" display="    开发支出"/>
    <hyperlink ref="B45" location="交易性金融负债!A1" display="    交易性金融负债"/>
    <hyperlink ref="B51" location="应付利息!A1" display="    应付利息"/>
    <hyperlink ref="B61" location="预计负债!A1" display="    预计负债"/>
    <hyperlink ref="B21" location="可供出售金融资产汇总表!A1" display="可供出售金融资产"/>
    <hyperlink ref="B22" location="持有至到期投资!A1" display="持有至到期投资"/>
    <hyperlink ref="B23" location="长期应收款!A1" display="长期应收款"/>
    <hyperlink ref="B24" location="长期股权投资!A1" display="长期投权投资"/>
    <hyperlink ref="B25" location="投资性房地产汇总表!A1" display="投资性房地产"/>
  </hyperlinks>
  <printOptions horizontalCentered="1"/>
  <pageMargins left="0.4724409448818898" right="0.4724409448818898" top="0.66" bottom="0.7874015748031497" header="0.39" footer="0.590551181102362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90" zoomScaleNormal="90" zoomScalePageLayoutView="0" workbookViewId="0" topLeftCell="A1">
      <selection activeCell="Q20" sqref="Q20"/>
    </sheetView>
  </sheetViews>
  <sheetFormatPr defaultColWidth="9.00390625" defaultRowHeight="15" customHeight="1"/>
  <cols>
    <col min="1" max="1" width="9.00390625" style="38" customWidth="1"/>
    <col min="2" max="2" width="23.375" style="38" customWidth="1"/>
    <col min="3" max="3" width="25.125" style="1" customWidth="1"/>
    <col min="4" max="4" width="19.25390625" style="1" hidden="1" customWidth="1"/>
    <col min="5" max="6" width="25.125" style="1" customWidth="1"/>
    <col min="7" max="7" width="9.875" style="1" customWidth="1"/>
    <col min="8" max="16384" width="9.00390625" style="1" customWidth="1"/>
  </cols>
  <sheetData>
    <row r="1" spans="1:7" ht="11.25" customHeight="1">
      <c r="A1" s="41" t="s">
        <v>69</v>
      </c>
      <c r="B1" s="41" t="s">
        <v>70</v>
      </c>
      <c r="C1" s="6"/>
      <c r="D1" s="6"/>
      <c r="E1" s="6"/>
      <c r="F1" s="6"/>
      <c r="G1" s="6"/>
    </row>
    <row r="2" spans="1:10" s="3" customFormat="1" ht="30" customHeight="1">
      <c r="A2" s="254" t="s">
        <v>82</v>
      </c>
      <c r="B2" s="254"/>
      <c r="C2" s="254"/>
      <c r="D2" s="254"/>
      <c r="E2" s="254"/>
      <c r="F2" s="254"/>
      <c r="G2" s="254"/>
      <c r="H2" s="2"/>
      <c r="I2" s="2"/>
      <c r="J2" s="2"/>
    </row>
    <row r="3" spans="1:7" s="38" customFormat="1" ht="18" customHeight="1">
      <c r="A3" s="255" t="e">
        <f>#REF!</f>
        <v>#REF!</v>
      </c>
      <c r="B3" s="255"/>
      <c r="C3" s="255"/>
      <c r="D3" s="255"/>
      <c r="E3" s="255"/>
      <c r="F3" s="255"/>
      <c r="G3" s="255"/>
    </row>
    <row r="4" spans="1:7" s="38" customFormat="1" ht="12" customHeight="1">
      <c r="A4" s="49"/>
      <c r="B4" s="49"/>
      <c r="C4" s="49"/>
      <c r="D4" s="49"/>
      <c r="E4" s="49"/>
      <c r="F4" s="49"/>
      <c r="G4" s="34" t="s">
        <v>83</v>
      </c>
    </row>
    <row r="5" spans="1:7" s="38" customFormat="1" ht="12" customHeight="1">
      <c r="A5" s="35" t="e">
        <f>#REF!&amp;#REF!</f>
        <v>#REF!</v>
      </c>
      <c r="B5" s="35"/>
      <c r="C5" s="35"/>
      <c r="D5" s="35"/>
      <c r="E5" s="36"/>
      <c r="F5" s="35"/>
      <c r="G5" s="37" t="s">
        <v>71</v>
      </c>
    </row>
    <row r="6" spans="1:7" s="47" customFormat="1" ht="15" customHeight="1">
      <c r="A6" s="39" t="s">
        <v>72</v>
      </c>
      <c r="B6" s="39" t="s">
        <v>73</v>
      </c>
      <c r="C6" s="39" t="s">
        <v>74</v>
      </c>
      <c r="D6" s="39" t="s">
        <v>75</v>
      </c>
      <c r="E6" s="39" t="s">
        <v>76</v>
      </c>
      <c r="F6" s="39" t="s">
        <v>77</v>
      </c>
      <c r="G6" s="39" t="s">
        <v>78</v>
      </c>
    </row>
    <row r="7" spans="1:7" s="38" customFormat="1" ht="13.5" customHeight="1">
      <c r="A7" s="50" t="s">
        <v>84</v>
      </c>
      <c r="B7" s="27" t="s">
        <v>0</v>
      </c>
      <c r="C7" s="9">
        <f>IF(ISERROR(#REF!),0,#REF!)</f>
        <v>0</v>
      </c>
      <c r="D7" s="9">
        <f>IF(ISERROR(#REF!),0,#REF!)</f>
        <v>0</v>
      </c>
      <c r="E7" s="9">
        <f>IF(ISERROR(#REF!),0,#REF!)</f>
        <v>0</v>
      </c>
      <c r="F7" s="9">
        <f>IF(OR(AND(C7=0,E7=0),$E$28=0),"",E7-C7)</f>
      </c>
      <c r="G7" s="8">
        <f>IF(ISERROR(F7/C7),"",F7/ABS(C7)*100)</f>
      </c>
    </row>
    <row r="8" spans="1:7" s="38" customFormat="1" ht="13.5" customHeight="1">
      <c r="A8" s="50" t="s">
        <v>85</v>
      </c>
      <c r="B8" s="27" t="s">
        <v>86</v>
      </c>
      <c r="C8" s="9">
        <f>IF(ISERROR(#REF!),0,#REF!)</f>
        <v>0</v>
      </c>
      <c r="D8" s="9">
        <f>IF(ISERROR(#REF!),0,#REF!)</f>
        <v>0</v>
      </c>
      <c r="E8" s="9">
        <f>IF(ISERROR(#REF!),0,#REF!)</f>
        <v>0</v>
      </c>
      <c r="F8" s="9">
        <f aca="true" t="shared" si="0" ref="F8:F28">IF(OR(AND(C8=0,E8=0),$E$28=0),"",E8-C8)</f>
      </c>
      <c r="G8" s="8">
        <f aca="true" t="shared" si="1" ref="G8:G28">IF(ISERROR(F8/C8),"",F8/ABS(C8)*100)</f>
      </c>
    </row>
    <row r="9" spans="1:7" s="38" customFormat="1" ht="13.5" customHeight="1">
      <c r="A9" s="50" t="s">
        <v>87</v>
      </c>
      <c r="B9" s="27" t="s">
        <v>88</v>
      </c>
      <c r="C9" s="9">
        <f>IF(ISERROR(#REF!),0,#REF!)</f>
        <v>0</v>
      </c>
      <c r="D9" s="9">
        <f>IF(ISERROR(#REF!),0,#REF!)</f>
        <v>0</v>
      </c>
      <c r="E9" s="9">
        <f>IF(ISERROR(#REF!),0,#REF!)</f>
        <v>0</v>
      </c>
      <c r="F9" s="9">
        <f t="shared" si="0"/>
      </c>
      <c r="G9" s="8">
        <f t="shared" si="1"/>
      </c>
    </row>
    <row r="10" spans="1:7" s="38" customFormat="1" ht="13.5" customHeight="1">
      <c r="A10" s="50" t="s">
        <v>89</v>
      </c>
      <c r="B10" s="27" t="s">
        <v>90</v>
      </c>
      <c r="C10" s="9">
        <f>IF(ISERROR(#REF!),0,#REF!)</f>
        <v>0</v>
      </c>
      <c r="D10" s="9">
        <f>IF(ISERROR(#REF!),0,#REF!)</f>
        <v>0</v>
      </c>
      <c r="E10" s="9">
        <f>IF(ISERROR(#REF!),0,#REF!)</f>
        <v>0</v>
      </c>
      <c r="F10" s="9">
        <f t="shared" si="0"/>
      </c>
      <c r="G10" s="8">
        <f t="shared" si="1"/>
      </c>
    </row>
    <row r="11" spans="1:7" s="38" customFormat="1" ht="13.5" customHeight="1">
      <c r="A11" s="50" t="s">
        <v>91</v>
      </c>
      <c r="B11" s="27" t="s">
        <v>92</v>
      </c>
      <c r="C11" s="9">
        <f>IF(ISERROR(#REF!),0,#REF!)</f>
        <v>0</v>
      </c>
      <c r="D11" s="9">
        <f>IF(ISERROR(#REF!),0,#REF!)</f>
        <v>0</v>
      </c>
      <c r="E11" s="9">
        <f>IF(ISERROR(#REF!),0,#REF!)</f>
        <v>0</v>
      </c>
      <c r="F11" s="9">
        <f t="shared" si="0"/>
      </c>
      <c r="G11" s="8">
        <f t="shared" si="1"/>
      </c>
    </row>
    <row r="12" spans="1:7" s="38" customFormat="1" ht="13.5" customHeight="1">
      <c r="A12" s="50" t="s">
        <v>93</v>
      </c>
      <c r="B12" s="27" t="s">
        <v>94</v>
      </c>
      <c r="C12" s="9">
        <f>IF(ISERROR(#REF!),0,#REF!)</f>
        <v>0</v>
      </c>
      <c r="D12" s="9">
        <f>IF(ISERROR(#REF!),0,#REF!)</f>
        <v>0</v>
      </c>
      <c r="E12" s="9">
        <f>IF(ISERROR(#REF!),0,#REF!)</f>
        <v>0</v>
      </c>
      <c r="F12" s="9">
        <f t="shared" si="0"/>
      </c>
      <c r="G12" s="8">
        <f t="shared" si="1"/>
      </c>
    </row>
    <row r="13" spans="1:7" s="38" customFormat="1" ht="13.5" customHeight="1">
      <c r="A13" s="50" t="s">
        <v>95</v>
      </c>
      <c r="B13" s="8" t="s">
        <v>96</v>
      </c>
      <c r="C13" s="9">
        <f>IF(ISERROR(#REF!),0,#REF!)</f>
        <v>0</v>
      </c>
      <c r="D13" s="9">
        <f>IF(ISERROR(#REF!),0,#REF!)</f>
        <v>0</v>
      </c>
      <c r="E13" s="9">
        <f>IF(ISERROR(#REF!),0,#REF!)</f>
        <v>0</v>
      </c>
      <c r="F13" s="9">
        <f t="shared" si="0"/>
      </c>
      <c r="G13" s="8">
        <f t="shared" si="1"/>
      </c>
    </row>
    <row r="14" spans="1:7" s="38" customFormat="1" ht="13.5" customHeight="1">
      <c r="A14" s="50" t="s">
        <v>97</v>
      </c>
      <c r="B14" s="8" t="s">
        <v>98</v>
      </c>
      <c r="C14" s="9">
        <f>IF(ISERROR(#REF!),0,#REF!)</f>
        <v>0</v>
      </c>
      <c r="D14" s="9">
        <f>IF(ISERROR(#REF!),0,#REF!)</f>
        <v>0</v>
      </c>
      <c r="E14" s="9">
        <f>IF(ISERROR(#REF!),0,#REF!)</f>
        <v>0</v>
      </c>
      <c r="F14" s="9">
        <f t="shared" si="0"/>
      </c>
      <c r="G14" s="8">
        <f t="shared" si="1"/>
      </c>
    </row>
    <row r="15" spans="1:7" s="38" customFormat="1" ht="13.5" customHeight="1">
      <c r="A15" s="50" t="s">
        <v>99</v>
      </c>
      <c r="B15" s="27" t="s">
        <v>100</v>
      </c>
      <c r="C15" s="9">
        <f>IF(ISERROR(#REF!),0,#REF!)</f>
        <v>0</v>
      </c>
      <c r="D15" s="9">
        <f>IF(ISERROR(#REF!),0,#REF!)</f>
        <v>0</v>
      </c>
      <c r="E15" s="9">
        <f>IF(ISERROR(#REF!),0,#REF!)</f>
        <v>0</v>
      </c>
      <c r="F15" s="9">
        <f t="shared" si="0"/>
      </c>
      <c r="G15" s="8">
        <f t="shared" si="1"/>
      </c>
    </row>
    <row r="16" spans="1:7" s="38" customFormat="1" ht="13.5" customHeight="1">
      <c r="A16" s="50" t="s">
        <v>101</v>
      </c>
      <c r="B16" s="27" t="s">
        <v>102</v>
      </c>
      <c r="C16" s="9">
        <f>IF(ISERROR(#REF!),0,#REF!)</f>
        <v>0</v>
      </c>
      <c r="D16" s="9">
        <f>IF(ISERROR(#REF!),0,#REF!)</f>
        <v>0</v>
      </c>
      <c r="E16" s="9">
        <f>IF(ISERROR(#REF!),0,#REF!)</f>
        <v>0</v>
      </c>
      <c r="F16" s="9">
        <f t="shared" si="0"/>
      </c>
      <c r="G16" s="8">
        <f t="shared" si="1"/>
      </c>
    </row>
    <row r="17" spans="1:7" s="38" customFormat="1" ht="13.5" customHeight="1">
      <c r="A17" s="50" t="s">
        <v>103</v>
      </c>
      <c r="B17" s="27" t="s">
        <v>104</v>
      </c>
      <c r="C17" s="9">
        <f>IF(ISERROR(#REF!),0,#REF!)</f>
        <v>0</v>
      </c>
      <c r="D17" s="9">
        <f>IF(ISERROR(#REF!),0,#REF!)</f>
        <v>0</v>
      </c>
      <c r="E17" s="9">
        <f>IF(ISERROR(#REF!),0,#REF!)</f>
        <v>0</v>
      </c>
      <c r="F17" s="9">
        <f t="shared" si="0"/>
      </c>
      <c r="G17" s="8">
        <f t="shared" si="1"/>
      </c>
    </row>
    <row r="18" spans="1:7" s="38" customFormat="1" ht="13.5" customHeight="1">
      <c r="A18" s="50" t="s">
        <v>105</v>
      </c>
      <c r="B18" s="27" t="s">
        <v>106</v>
      </c>
      <c r="C18" s="9">
        <f>IF(ISERROR(#REF!),0,#REF!)</f>
        <v>0</v>
      </c>
      <c r="D18" s="9">
        <f>IF(ISERROR(#REF!),0,#REF!)</f>
        <v>0</v>
      </c>
      <c r="E18" s="9">
        <f>IF(ISERROR(#REF!),0,#REF!)</f>
        <v>0</v>
      </c>
      <c r="F18" s="9">
        <f t="shared" si="0"/>
      </c>
      <c r="G18" s="8">
        <f t="shared" si="1"/>
      </c>
    </row>
    <row r="19" spans="1:7" s="38" customFormat="1" ht="13.5" customHeight="1">
      <c r="A19" s="50" t="s">
        <v>107</v>
      </c>
      <c r="B19" s="27" t="s">
        <v>108</v>
      </c>
      <c r="C19" s="9">
        <f>IF(ISERROR(#REF!),0,#REF!)</f>
        <v>0</v>
      </c>
      <c r="D19" s="9">
        <f>IF(ISERROR(#REF!),0,#REF!)</f>
        <v>0</v>
      </c>
      <c r="E19" s="9">
        <f>IF(ISERROR(#REF!),0,#REF!)</f>
        <v>0</v>
      </c>
      <c r="F19" s="9">
        <f t="shared" si="0"/>
      </c>
      <c r="G19" s="8">
        <f t="shared" si="1"/>
      </c>
    </row>
    <row r="20" spans="1:7" s="38" customFormat="1" ht="13.5" customHeight="1">
      <c r="A20" s="50" t="s">
        <v>109</v>
      </c>
      <c r="B20" s="27" t="s">
        <v>110</v>
      </c>
      <c r="C20" s="9">
        <f>IF(ISERROR(#REF!),0,#REF!)</f>
        <v>0</v>
      </c>
      <c r="D20" s="9">
        <f>IF(ISERROR(#REF!),0,#REF!)</f>
        <v>0</v>
      </c>
      <c r="E20" s="9">
        <f>IF(ISERROR(#REF!),0,#REF!)</f>
        <v>0</v>
      </c>
      <c r="F20" s="9">
        <f t="shared" si="0"/>
      </c>
      <c r="G20" s="8">
        <f t="shared" si="1"/>
      </c>
    </row>
    <row r="21" spans="1:7" s="38" customFormat="1" ht="13.5" customHeight="1">
      <c r="A21" s="50" t="s">
        <v>111</v>
      </c>
      <c r="B21" s="8" t="s">
        <v>112</v>
      </c>
      <c r="C21" s="9">
        <f>IF(ISERROR(#REF!),0,#REF!)</f>
        <v>0</v>
      </c>
      <c r="D21" s="9">
        <f>IF(ISERROR(#REF!),0,#REF!)</f>
        <v>0</v>
      </c>
      <c r="E21" s="9">
        <f>IF(ISERROR(#REF!),0,#REF!)</f>
        <v>0</v>
      </c>
      <c r="F21" s="9">
        <f t="shared" si="0"/>
      </c>
      <c r="G21" s="8">
        <f t="shared" si="1"/>
      </c>
    </row>
    <row r="22" spans="1:7" s="38" customFormat="1" ht="13.5" customHeight="1">
      <c r="A22" s="50" t="s">
        <v>113</v>
      </c>
      <c r="B22" s="8" t="s">
        <v>114</v>
      </c>
      <c r="C22" s="9">
        <f>IF(ISERROR(#REF!),0,#REF!)</f>
        <v>0</v>
      </c>
      <c r="D22" s="9">
        <f>IF(ISERROR(#REF!),0,#REF!)</f>
        <v>0</v>
      </c>
      <c r="E22" s="9">
        <f>IF(ISERROR(#REF!),0,#REF!)</f>
        <v>0</v>
      </c>
      <c r="F22" s="9">
        <f t="shared" si="0"/>
      </c>
      <c r="G22" s="8">
        <f t="shared" si="1"/>
      </c>
    </row>
    <row r="23" spans="1:7" s="38" customFormat="1" ht="13.5" customHeight="1">
      <c r="A23" s="50" t="s">
        <v>115</v>
      </c>
      <c r="B23" s="27" t="s">
        <v>116</v>
      </c>
      <c r="C23" s="9">
        <f>IF(ISERROR(#REF!),0,#REF!)</f>
        <v>0</v>
      </c>
      <c r="D23" s="9">
        <f>IF(ISERROR(#REF!),0,#REF!)</f>
        <v>0</v>
      </c>
      <c r="E23" s="9">
        <f>IF(ISERROR(#REF!),0,#REF!)</f>
        <v>0</v>
      </c>
      <c r="F23" s="9">
        <f t="shared" si="0"/>
      </c>
      <c r="G23" s="8">
        <f t="shared" si="1"/>
      </c>
    </row>
    <row r="24" spans="1:7" s="38" customFormat="1" ht="13.5" customHeight="1">
      <c r="A24" s="50" t="s">
        <v>117</v>
      </c>
      <c r="B24" s="27" t="s">
        <v>118</v>
      </c>
      <c r="C24" s="9">
        <f>IF(ISERROR(#REF!),0,#REF!)</f>
        <v>0</v>
      </c>
      <c r="D24" s="9">
        <f>IF(ISERROR(#REF!),0,#REF!)</f>
        <v>0</v>
      </c>
      <c r="E24" s="9">
        <f>IF(ISERROR(#REF!),0,#REF!)</f>
        <v>0</v>
      </c>
      <c r="F24" s="9">
        <f t="shared" si="0"/>
      </c>
      <c r="G24" s="8">
        <f t="shared" si="1"/>
      </c>
    </row>
    <row r="25" spans="1:7" s="38" customFormat="1" ht="13.5" customHeight="1">
      <c r="A25" s="50" t="s">
        <v>119</v>
      </c>
      <c r="B25" s="27" t="s">
        <v>120</v>
      </c>
      <c r="C25" s="9">
        <f>IF(ISERROR(#REF!),0,#REF!)</f>
        <v>0</v>
      </c>
      <c r="D25" s="9">
        <f>IF(ISERROR(#REF!),0,#REF!)</f>
        <v>0</v>
      </c>
      <c r="E25" s="9">
        <f>IF(ISERROR(#REF!),0,#REF!)</f>
        <v>0</v>
      </c>
      <c r="F25" s="9">
        <f t="shared" si="0"/>
      </c>
      <c r="G25" s="8">
        <f t="shared" si="1"/>
      </c>
    </row>
    <row r="26" spans="1:7" s="38" customFormat="1" ht="13.5" customHeight="1">
      <c r="A26" s="50" t="s">
        <v>121</v>
      </c>
      <c r="B26" s="27" t="s">
        <v>122</v>
      </c>
      <c r="C26" s="9">
        <f>IF(ISERROR(#REF!),0,#REF!)</f>
        <v>0</v>
      </c>
      <c r="D26" s="9">
        <f>IF(ISERROR(#REF!),0,#REF!)</f>
        <v>0</v>
      </c>
      <c r="E26" s="9">
        <f>IF(ISERROR(#REF!),0,#REF!)</f>
        <v>0</v>
      </c>
      <c r="F26" s="9">
        <f t="shared" si="0"/>
      </c>
      <c r="G26" s="8">
        <f t="shared" si="1"/>
      </c>
    </row>
    <row r="27" spans="1:7" s="38" customFormat="1" ht="13.5" customHeight="1">
      <c r="A27" s="50" t="s">
        <v>123</v>
      </c>
      <c r="B27" s="27" t="s">
        <v>124</v>
      </c>
      <c r="C27" s="9">
        <f>IF(ISERROR(#REF!),0,#REF!)</f>
        <v>0</v>
      </c>
      <c r="D27" s="9">
        <f>IF(ISERROR(#REF!),0,#REF!)</f>
        <v>0</v>
      </c>
      <c r="E27" s="9">
        <f>IF(ISERROR(#REF!),0,#REF!)</f>
        <v>0</v>
      </c>
      <c r="F27" s="9">
        <f t="shared" si="0"/>
      </c>
      <c r="G27" s="8">
        <f t="shared" si="1"/>
      </c>
    </row>
    <row r="28" spans="1:7" s="42" customFormat="1" ht="13.5" customHeight="1">
      <c r="A28" s="256" t="s">
        <v>125</v>
      </c>
      <c r="B28" s="257"/>
      <c r="C28" s="10">
        <f>SUM(C7:C27)-C13-C14-C21-C22</f>
        <v>0</v>
      </c>
      <c r="D28" s="10">
        <f>SUM(D7:D27)-D13-D14-D21-D22</f>
        <v>0</v>
      </c>
      <c r="E28" s="51">
        <f>SUM(E7:E27)-E13-E14-E21-E22</f>
        <v>0</v>
      </c>
      <c r="F28" s="10">
        <f t="shared" si="0"/>
      </c>
      <c r="G28" s="48">
        <f t="shared" si="1"/>
      </c>
    </row>
    <row r="29" spans="1:7" s="42" customFormat="1" ht="6" customHeight="1">
      <c r="A29" s="43"/>
      <c r="B29" s="44"/>
      <c r="C29" s="45"/>
      <c r="D29" s="45"/>
      <c r="E29" s="45"/>
      <c r="F29" s="45"/>
      <c r="G29" s="46"/>
    </row>
    <row r="30" spans="1:7" s="38" customFormat="1" ht="13.5" customHeight="1">
      <c r="A30" s="40" t="e">
        <f>"  "&amp;#REF!&amp;#REF!</f>
        <v>#REF!</v>
      </c>
      <c r="E30" s="52" t="e">
        <f>"评估人员："&amp;#REF!</f>
        <v>#REF!</v>
      </c>
      <c r="G30" s="34" t="s">
        <v>79</v>
      </c>
    </row>
    <row r="31" s="38" customFormat="1" ht="15" customHeight="1">
      <c r="A31" s="40" t="e">
        <f>"  "&amp;#REF!&amp;#REF!</f>
        <v>#REF!</v>
      </c>
    </row>
  </sheetData>
  <sheetProtection password="CCEB" sheet="1" formatCells="0" formatColumns="0" formatRows="0"/>
  <mergeCells count="3">
    <mergeCell ref="A2:G2"/>
    <mergeCell ref="A3:G3"/>
    <mergeCell ref="A28:B28"/>
  </mergeCells>
  <conditionalFormatting sqref="D7:D27">
    <cfRule type="expression" priority="4" dxfId="25" stopIfTrue="1">
      <formula>AND(D7=0,E7=0,OR(C7=0,$D$27=0))</formula>
    </cfRule>
  </conditionalFormatting>
  <conditionalFormatting sqref="E7:E27">
    <cfRule type="expression" priority="3" dxfId="25" stopIfTrue="1">
      <formula>OR(AND(C7=0,E7=0),$E$28=0)</formula>
    </cfRule>
  </conditionalFormatting>
  <conditionalFormatting sqref="C7:C27">
    <cfRule type="expression" priority="2" dxfId="25" stopIfTrue="1">
      <formula>AND(C7=0,E7=0)</formula>
    </cfRule>
  </conditionalFormatting>
  <conditionalFormatting sqref="E28">
    <cfRule type="expression" priority="1" dxfId="26" stopIfTrue="1">
      <formula>$E$28=0</formula>
    </cfRule>
  </conditionalFormatting>
  <hyperlinks>
    <hyperlink ref="B7" location="可供出售金融资产汇总表!A1" display="可供出售金融资产"/>
    <hyperlink ref="B8" location="持有至到期投资!A1" display="持有至到期投资"/>
    <hyperlink ref="B9" location="长期应收款!A1" display="长期应收款"/>
    <hyperlink ref="B10" location="长期股权投资!A1" display="长期投权投资"/>
    <hyperlink ref="B11" location="投资性房地产汇总表!A1" display="投资性房地产"/>
    <hyperlink ref="B12" location="固定资产汇总表!A1" display="固定资产"/>
    <hyperlink ref="B15" location="在建汇总表!A1" display="在建工程"/>
    <hyperlink ref="B16" location="工程物资!A1" display="工程物资"/>
    <hyperlink ref="B17" location="固定资产清理!A1" display="固定资产清理"/>
    <hyperlink ref="B18" location="生产性生物资产!A1" display="生产性生物资产"/>
    <hyperlink ref="B19" location="油气资产!A1" display="油气资产"/>
    <hyperlink ref="B20" location="无形资产汇总表!A1" display="无形资产"/>
    <hyperlink ref="B23" location="开发支出!A1" display="开发支出"/>
    <hyperlink ref="B24" location="商誉!A1" display="商誉"/>
    <hyperlink ref="B25" location="长期待摊费用!A1" display="长期待摊费用"/>
    <hyperlink ref="B26" location="递延所得税资产!A1" display="递延所得税资产"/>
    <hyperlink ref="B27" location="其他非流动资产!A1" display="其他非流动资产"/>
    <hyperlink ref="A1" location="评估结果分类汇总表!R1C1" display="返回"/>
    <hyperlink ref="B1" location="索引!A1" display="返回索引"/>
  </hyperlinks>
  <printOptions horizontalCentered="1"/>
  <pageMargins left="0.4724409448818898" right="0.4724409448818898" top="1.0236220472440944" bottom="0.67" header="1.062992125984252" footer="0.590551181102362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81"/>
  <sheetViews>
    <sheetView zoomScale="90" zoomScaleNormal="90" zoomScalePageLayoutView="0" workbookViewId="0" topLeftCell="O1">
      <selection activeCell="Y31" sqref="Y31"/>
    </sheetView>
  </sheetViews>
  <sheetFormatPr defaultColWidth="9.00390625" defaultRowHeight="15" customHeight="1"/>
  <cols>
    <col min="1" max="1" width="5.125" style="107" customWidth="1"/>
    <col min="2" max="2" width="8.875" style="99" bestFit="1" customWidth="1"/>
    <col min="3" max="3" width="13.75390625" style="90" bestFit="1" customWidth="1"/>
    <col min="4" max="4" width="21.875" style="90" bestFit="1" customWidth="1"/>
    <col min="5" max="5" width="25.25390625" style="90" customWidth="1"/>
    <col min="6" max="6" width="5.25390625" style="91" bestFit="1" customWidth="1"/>
    <col min="7" max="8" width="8.25390625" style="92" customWidth="1"/>
    <col min="9" max="9" width="8.50390625" style="90" customWidth="1"/>
    <col min="10" max="10" width="5.625" style="53" hidden="1" customWidth="1"/>
    <col min="11" max="12" width="11.875" style="90" customWidth="1"/>
    <col min="13" max="14" width="10.625" style="53" customWidth="1"/>
    <col min="15" max="15" width="8.00390625" style="53" customWidth="1"/>
    <col min="16" max="16" width="6.50390625" style="72" customWidth="1"/>
    <col min="17" max="17" width="8.00390625" style="53" customWidth="1"/>
    <col min="18" max="18" width="5.875" style="53" customWidth="1"/>
    <col min="19" max="20" width="7.125" style="90" customWidth="1"/>
    <col min="21" max="21" width="7.875" style="90" customWidth="1"/>
    <col min="22" max="22" width="5.75390625" style="90" customWidth="1"/>
    <col min="23" max="23" width="6.375" style="90" customWidth="1"/>
    <col min="24" max="24" width="5.00390625" style="90" bestFit="1" customWidth="1"/>
    <col min="25" max="25" width="6.75390625" style="90" customWidth="1"/>
    <col min="26" max="26" width="5.00390625" style="90" bestFit="1" customWidth="1"/>
    <col min="27" max="28" width="4.50390625" style="90" customWidth="1"/>
    <col min="29" max="29" width="6.50390625" style="90" customWidth="1"/>
    <col min="30" max="30" width="5.00390625" style="90" customWidth="1"/>
    <col min="31" max="31" width="4.625" style="90" customWidth="1"/>
    <col min="32" max="32" width="6.00390625" style="91" bestFit="1" customWidth="1"/>
    <col min="33" max="33" width="5.75390625" style="91" customWidth="1"/>
    <col min="34" max="34" width="6.00390625" style="91" customWidth="1"/>
    <col min="35" max="35" width="6.375" style="91" customWidth="1"/>
    <col min="36" max="37" width="5.875" style="91" customWidth="1"/>
    <col min="38" max="38" width="6.125" style="91" customWidth="1"/>
    <col min="39" max="41" width="9.00390625" style="91" customWidth="1"/>
    <col min="42" max="43" width="8.00390625" style="91" customWidth="1"/>
    <col min="44" max="16384" width="9.00390625" style="90" customWidth="1"/>
  </cols>
  <sheetData>
    <row r="1" spans="1:29" ht="11.25" customHeight="1">
      <c r="A1" s="88" t="s">
        <v>69</v>
      </c>
      <c r="B1" s="89" t="s">
        <v>70</v>
      </c>
      <c r="AC1" s="102" t="s">
        <v>142</v>
      </c>
    </row>
    <row r="2" spans="1:43" s="106" customFormat="1" ht="30" customHeight="1">
      <c r="A2" s="264" t="s">
        <v>169</v>
      </c>
      <c r="B2" s="264"/>
      <c r="C2" s="264"/>
      <c r="D2" s="264"/>
      <c r="E2" s="264"/>
      <c r="F2" s="264"/>
      <c r="G2" s="264"/>
      <c r="H2" s="264"/>
      <c r="I2" s="264"/>
      <c r="J2" s="265"/>
      <c r="K2" s="264"/>
      <c r="L2" s="264"/>
      <c r="M2" s="265"/>
      <c r="N2" s="265"/>
      <c r="O2" s="265"/>
      <c r="P2" s="265"/>
      <c r="Q2" s="265"/>
      <c r="R2" s="265"/>
      <c r="S2" s="264"/>
      <c r="T2" s="103"/>
      <c r="U2" s="104"/>
      <c r="V2" s="102" t="s">
        <v>170</v>
      </c>
      <c r="W2" s="104"/>
      <c r="X2" s="104"/>
      <c r="Y2" s="104"/>
      <c r="Z2" s="104"/>
      <c r="AA2" s="104"/>
      <c r="AB2" s="104"/>
      <c r="AC2" s="102" t="s">
        <v>143</v>
      </c>
      <c r="AD2" s="104"/>
      <c r="AE2" s="103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</row>
    <row r="3" spans="1:43" s="99" customFormat="1" ht="12.75">
      <c r="A3" s="266" t="e">
        <f>#REF!</f>
        <v>#REF!</v>
      </c>
      <c r="B3" s="266"/>
      <c r="C3" s="266"/>
      <c r="D3" s="266"/>
      <c r="E3" s="266"/>
      <c r="F3" s="266"/>
      <c r="G3" s="266"/>
      <c r="H3" s="266"/>
      <c r="I3" s="266"/>
      <c r="J3" s="267"/>
      <c r="K3" s="266"/>
      <c r="L3" s="266"/>
      <c r="M3" s="267"/>
      <c r="N3" s="267"/>
      <c r="O3" s="267"/>
      <c r="P3" s="267"/>
      <c r="Q3" s="267"/>
      <c r="R3" s="267"/>
      <c r="S3" s="266"/>
      <c r="T3" s="107"/>
      <c r="U3" s="108"/>
      <c r="V3" s="102" t="s">
        <v>145</v>
      </c>
      <c r="W3" s="108"/>
      <c r="X3" s="108"/>
      <c r="Y3" s="108"/>
      <c r="Z3" s="108"/>
      <c r="AA3" s="108"/>
      <c r="AB3" s="108"/>
      <c r="AC3" s="102" t="s">
        <v>144</v>
      </c>
      <c r="AD3" s="109"/>
      <c r="AE3" s="94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</row>
    <row r="4" spans="1:43" s="99" customFormat="1" ht="10.5" customHeight="1">
      <c r="A4" s="93"/>
      <c r="B4" s="94"/>
      <c r="C4" s="94"/>
      <c r="D4" s="94"/>
      <c r="E4" s="94"/>
      <c r="F4" s="94"/>
      <c r="G4" s="95"/>
      <c r="H4" s="95"/>
      <c r="I4" s="94"/>
      <c r="J4" s="54"/>
      <c r="K4" s="94"/>
      <c r="L4" s="94"/>
      <c r="M4" s="54"/>
      <c r="N4" s="54"/>
      <c r="O4" s="54"/>
      <c r="P4" s="71"/>
      <c r="Q4" s="54"/>
      <c r="R4" s="54"/>
      <c r="S4" s="111" t="s">
        <v>171</v>
      </c>
      <c r="T4" s="111"/>
      <c r="U4" s="108"/>
      <c r="V4" s="108"/>
      <c r="W4" s="108"/>
      <c r="X4" s="108"/>
      <c r="Y4" s="108"/>
      <c r="Z4" s="108"/>
      <c r="AA4" s="108"/>
      <c r="AB4" s="108"/>
      <c r="AC4" s="112"/>
      <c r="AD4" s="109"/>
      <c r="AE4" s="94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</row>
    <row r="5" spans="1:44" s="99" customFormat="1" ht="12" customHeight="1">
      <c r="A5" s="96" t="e">
        <f>#REF!&amp;#REF!</f>
        <v>#REF!</v>
      </c>
      <c r="B5" s="96"/>
      <c r="C5" s="96"/>
      <c r="D5" s="96"/>
      <c r="E5" s="96"/>
      <c r="F5" s="96"/>
      <c r="G5" s="96"/>
      <c r="H5" s="96"/>
      <c r="I5" s="96"/>
      <c r="J5" s="57"/>
      <c r="M5" s="56"/>
      <c r="N5" s="56"/>
      <c r="O5" s="56"/>
      <c r="P5" s="71"/>
      <c r="Q5" s="56"/>
      <c r="R5" s="58"/>
      <c r="S5" s="113" t="s">
        <v>149</v>
      </c>
      <c r="T5" s="114"/>
      <c r="U5" s="115" t="e">
        <f>#REF!</f>
        <v>#REF!</v>
      </c>
      <c r="W5" s="109"/>
      <c r="X5" s="109"/>
      <c r="Y5" s="109"/>
      <c r="Z5" s="109"/>
      <c r="AA5" s="116" t="s">
        <v>146</v>
      </c>
      <c r="AC5" s="112"/>
      <c r="AD5" s="109"/>
      <c r="AE5" s="117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7"/>
    </row>
    <row r="6" spans="1:44" s="123" customFormat="1" ht="15" customHeight="1">
      <c r="A6" s="268" t="s">
        <v>72</v>
      </c>
      <c r="B6" s="269" t="s">
        <v>172</v>
      </c>
      <c r="C6" s="270" t="s">
        <v>173</v>
      </c>
      <c r="D6" s="270" t="s">
        <v>164</v>
      </c>
      <c r="E6" s="269" t="s">
        <v>165</v>
      </c>
      <c r="F6" s="97" t="s">
        <v>137</v>
      </c>
      <c r="G6" s="272" t="s">
        <v>174</v>
      </c>
      <c r="H6" s="272" t="s">
        <v>175</v>
      </c>
      <c r="I6" s="97" t="s">
        <v>176</v>
      </c>
      <c r="J6" s="75" t="s">
        <v>150</v>
      </c>
      <c r="K6" s="100" t="s">
        <v>126</v>
      </c>
      <c r="L6" s="100"/>
      <c r="M6" s="260" t="s">
        <v>80</v>
      </c>
      <c r="N6" s="260"/>
      <c r="O6" s="260" t="s">
        <v>81</v>
      </c>
      <c r="P6" s="260"/>
      <c r="Q6" s="260"/>
      <c r="R6" s="261" t="s">
        <v>131</v>
      </c>
      <c r="S6" s="259" t="s">
        <v>132</v>
      </c>
      <c r="T6" s="258" t="s">
        <v>332</v>
      </c>
      <c r="U6" s="115" t="s">
        <v>151</v>
      </c>
      <c r="V6" s="119" t="s">
        <v>163</v>
      </c>
      <c r="W6" s="120" t="s">
        <v>177</v>
      </c>
      <c r="X6" s="120" t="s">
        <v>178</v>
      </c>
      <c r="Y6" s="102" t="s">
        <v>179</v>
      </c>
      <c r="Z6" s="120" t="s">
        <v>180</v>
      </c>
      <c r="AA6" s="119" t="s">
        <v>152</v>
      </c>
      <c r="AB6" s="121" t="s">
        <v>153</v>
      </c>
      <c r="AC6" s="102" t="s">
        <v>140</v>
      </c>
      <c r="AD6" s="102" t="s">
        <v>147</v>
      </c>
      <c r="AE6" s="102" t="s">
        <v>154</v>
      </c>
      <c r="AF6" s="102" t="s">
        <v>155</v>
      </c>
      <c r="AG6" s="102" t="s">
        <v>161</v>
      </c>
      <c r="AH6" s="102" t="s">
        <v>181</v>
      </c>
      <c r="AI6" s="102" t="s">
        <v>182</v>
      </c>
      <c r="AJ6" s="102" t="s">
        <v>156</v>
      </c>
      <c r="AK6" s="102" t="s">
        <v>183</v>
      </c>
      <c r="AL6" s="102" t="s">
        <v>157</v>
      </c>
      <c r="AM6" s="102" t="s">
        <v>167</v>
      </c>
      <c r="AN6" s="122"/>
      <c r="AO6" s="122"/>
      <c r="AP6" s="122"/>
      <c r="AQ6" s="102" t="s">
        <v>140</v>
      </c>
      <c r="AR6" s="102" t="s">
        <v>166</v>
      </c>
    </row>
    <row r="7" spans="1:44" s="123" customFormat="1" ht="15" customHeight="1">
      <c r="A7" s="268"/>
      <c r="B7" s="269"/>
      <c r="C7" s="271"/>
      <c r="D7" s="271"/>
      <c r="E7" s="269"/>
      <c r="F7" s="98" t="s">
        <v>138</v>
      </c>
      <c r="G7" s="273"/>
      <c r="H7" s="273"/>
      <c r="I7" s="98" t="s">
        <v>184</v>
      </c>
      <c r="J7" s="77" t="s">
        <v>159</v>
      </c>
      <c r="K7" s="101" t="s">
        <v>127</v>
      </c>
      <c r="L7" s="101" t="s">
        <v>128</v>
      </c>
      <c r="M7" s="76" t="s">
        <v>129</v>
      </c>
      <c r="N7" s="76" t="s">
        <v>130</v>
      </c>
      <c r="O7" s="76" t="s">
        <v>129</v>
      </c>
      <c r="P7" s="73" t="s">
        <v>141</v>
      </c>
      <c r="Q7" s="76" t="s">
        <v>130</v>
      </c>
      <c r="R7" s="261"/>
      <c r="S7" s="259"/>
      <c r="T7" s="259"/>
      <c r="U7" s="115" t="s">
        <v>185</v>
      </c>
      <c r="V7" s="102" t="s">
        <v>133</v>
      </c>
      <c r="W7" s="102" t="s">
        <v>186</v>
      </c>
      <c r="X7" s="102" t="s">
        <v>187</v>
      </c>
      <c r="Y7" s="102" t="s">
        <v>188</v>
      </c>
      <c r="Z7" s="102" t="s">
        <v>189</v>
      </c>
      <c r="AA7" s="102" t="s">
        <v>160</v>
      </c>
      <c r="AB7" s="102" t="s">
        <v>160</v>
      </c>
      <c r="AC7" s="102" t="s">
        <v>148</v>
      </c>
      <c r="AD7" s="102" t="s">
        <v>139</v>
      </c>
      <c r="AE7" s="102" t="s">
        <v>161</v>
      </c>
      <c r="AF7" s="102" t="s">
        <v>161</v>
      </c>
      <c r="AG7" s="102" t="s">
        <v>162</v>
      </c>
      <c r="AH7" s="102" t="s">
        <v>182</v>
      </c>
      <c r="AI7" s="102" t="s">
        <v>162</v>
      </c>
      <c r="AJ7" s="102" t="s">
        <v>162</v>
      </c>
      <c r="AK7" s="102" t="s">
        <v>190</v>
      </c>
      <c r="AL7" s="102" t="s">
        <v>162</v>
      </c>
      <c r="AM7" s="119" t="s">
        <v>191</v>
      </c>
      <c r="AN7" s="102" t="s">
        <v>192</v>
      </c>
      <c r="AO7" s="102" t="s">
        <v>193</v>
      </c>
      <c r="AP7" s="102" t="s">
        <v>194</v>
      </c>
      <c r="AQ7" s="102" t="s">
        <v>158</v>
      </c>
      <c r="AR7" s="119" t="s">
        <v>168</v>
      </c>
    </row>
    <row r="8" spans="1:43" s="158" customFormat="1" ht="12.75">
      <c r="A8" s="195" t="s">
        <v>195</v>
      </c>
      <c r="B8" s="149"/>
      <c r="C8" s="150"/>
      <c r="D8" s="149"/>
      <c r="E8" s="149"/>
      <c r="F8" s="151" t="s">
        <v>339</v>
      </c>
      <c r="G8" s="152"/>
      <c r="H8" s="152"/>
      <c r="I8" s="153"/>
      <c r="J8" s="149"/>
      <c r="K8" s="148"/>
      <c r="L8" s="148"/>
      <c r="M8" s="188">
        <f>SUM(M9:M50)</f>
        <v>7232400</v>
      </c>
      <c r="N8" s="154"/>
      <c r="O8" s="154"/>
      <c r="P8" s="188" t="e">
        <f>SUM(P9:P50)</f>
        <v>#VALUE!</v>
      </c>
      <c r="Q8" s="156"/>
      <c r="R8" s="197"/>
      <c r="S8" s="157" t="s">
        <v>185</v>
      </c>
      <c r="AA8" s="112"/>
      <c r="AC8" s="159"/>
      <c r="AD8" s="164"/>
      <c r="AE8" s="164"/>
      <c r="AF8" s="160"/>
      <c r="AG8" s="160"/>
      <c r="AH8" s="160"/>
      <c r="AI8" s="160"/>
      <c r="AJ8" s="160"/>
      <c r="AK8" s="161"/>
      <c r="AL8" s="162"/>
      <c r="AM8" s="162"/>
      <c r="AN8" s="162"/>
      <c r="AO8" s="162"/>
      <c r="AP8" s="161"/>
      <c r="AQ8" s="163">
        <v>1</v>
      </c>
    </row>
    <row r="9" spans="1:43" s="99" customFormat="1" ht="12.75">
      <c r="A9" s="124">
        <v>1</v>
      </c>
      <c r="B9" s="125" t="s">
        <v>196</v>
      </c>
      <c r="C9" s="191" t="s">
        <v>292</v>
      </c>
      <c r="D9" s="189" t="s">
        <v>232</v>
      </c>
      <c r="E9" s="183" t="s">
        <v>297</v>
      </c>
      <c r="F9" s="144" t="s">
        <v>337</v>
      </c>
      <c r="G9" s="126">
        <v>37741</v>
      </c>
      <c r="H9" s="126">
        <v>37741</v>
      </c>
      <c r="I9" s="127">
        <v>46.7816</v>
      </c>
      <c r="J9" s="125"/>
      <c r="K9" s="128">
        <v>225200</v>
      </c>
      <c r="L9" s="128">
        <v>22520</v>
      </c>
      <c r="M9" s="182">
        <f>AO9</f>
        <v>173700</v>
      </c>
      <c r="N9" s="142" t="e">
        <f>AJ9</f>
        <v>#VALUE!</v>
      </c>
      <c r="O9" s="145">
        <v>0.3</v>
      </c>
      <c r="P9" s="182" t="e">
        <f>ROUND(M9*N9*(1-O9)/100,-2)</f>
        <v>#VALUE!</v>
      </c>
      <c r="Q9" s="143">
        <f aca="true" t="shared" si="0" ref="Q9:Q50">IF(OR(L9=0,$P$66=0),"",(P9-L9)/ABS(L9)*100)</f>
      </c>
      <c r="R9" s="198"/>
      <c r="S9" s="157" t="s">
        <v>341</v>
      </c>
      <c r="W9" s="99" t="s">
        <v>249</v>
      </c>
      <c r="AA9" s="112"/>
      <c r="AC9" s="131">
        <v>15</v>
      </c>
      <c r="AD9" s="132" t="e">
        <f aca="true" t="shared" si="1" ref="AD9:AD50">($S$5-H9)/365</f>
        <v>#VALUE!</v>
      </c>
      <c r="AE9" s="146" t="e">
        <f>(AC9-AD9)/AC9*100</f>
        <v>#VALUE!</v>
      </c>
      <c r="AF9" s="132">
        <v>60</v>
      </c>
      <c r="AG9" s="132">
        <f>(AF9-I9)/AF9*100</f>
        <v>22.030666666666672</v>
      </c>
      <c r="AH9" s="132" t="e">
        <f>MIN(AE9,AG9)</f>
        <v>#VALUE!</v>
      </c>
      <c r="AI9" s="132">
        <f>1*0.8*0.85</f>
        <v>0.68</v>
      </c>
      <c r="AJ9" s="132" t="e">
        <f>ROUND(AH9*AI9,0)</f>
        <v>#VALUE!</v>
      </c>
      <c r="AK9" s="133">
        <v>160000</v>
      </c>
      <c r="AL9" s="134">
        <f>AK9/1.17*10%</f>
        <v>13675.213675213676</v>
      </c>
      <c r="AM9" s="134"/>
      <c r="AN9" s="134">
        <f>AK9+AL9+AM9</f>
        <v>173675.2136752137</v>
      </c>
      <c r="AO9" s="134">
        <f>ROUND(AN9,-2)</f>
        <v>173700</v>
      </c>
      <c r="AP9" s="133"/>
      <c r="AQ9" s="135">
        <v>2</v>
      </c>
    </row>
    <row r="10" spans="1:43" s="99" customFormat="1" ht="12.75">
      <c r="A10" s="124">
        <v>2</v>
      </c>
      <c r="B10" s="125" t="s">
        <v>197</v>
      </c>
      <c r="C10" s="191" t="s">
        <v>292</v>
      </c>
      <c r="D10" s="189" t="s">
        <v>233</v>
      </c>
      <c r="E10" s="183" t="s">
        <v>297</v>
      </c>
      <c r="F10" s="144" t="s">
        <v>337</v>
      </c>
      <c r="G10" s="126">
        <v>37862</v>
      </c>
      <c r="H10" s="126">
        <v>37862</v>
      </c>
      <c r="I10" s="127">
        <v>52.6585</v>
      </c>
      <c r="J10" s="125"/>
      <c r="K10" s="128">
        <v>224900</v>
      </c>
      <c r="L10" s="128">
        <v>22490</v>
      </c>
      <c r="M10" s="182">
        <f aca="true" t="shared" si="2" ref="M10:M64">AO10</f>
        <v>162800</v>
      </c>
      <c r="N10" s="142" t="e">
        <f aca="true" t="shared" si="3" ref="N10:N64">AJ10</f>
        <v>#VALUE!</v>
      </c>
      <c r="O10" s="145">
        <v>0.2</v>
      </c>
      <c r="P10" s="182" t="e">
        <f aca="true" t="shared" si="4" ref="P10:P64">ROUND(M10*N10*(1-O10)/100,-2)</f>
        <v>#VALUE!</v>
      </c>
      <c r="Q10" s="143">
        <f t="shared" si="0"/>
      </c>
      <c r="R10" s="198" t="s">
        <v>338</v>
      </c>
      <c r="S10" s="130"/>
      <c r="W10" s="99" t="s">
        <v>250</v>
      </c>
      <c r="AA10" s="112"/>
      <c r="AC10" s="131">
        <v>15</v>
      </c>
      <c r="AD10" s="132" t="e">
        <f t="shared" si="1"/>
        <v>#VALUE!</v>
      </c>
      <c r="AE10" s="146" t="e">
        <f aca="true" t="shared" si="5" ref="AE10:AE64">(AC10-AD10)/AC10*100</f>
        <v>#VALUE!</v>
      </c>
      <c r="AF10" s="132">
        <v>60</v>
      </c>
      <c r="AG10" s="132">
        <v>15</v>
      </c>
      <c r="AH10" s="132" t="e">
        <f aca="true" t="shared" si="6" ref="AH10:AH64">MIN(AE10,AG10)</f>
        <v>#VALUE!</v>
      </c>
      <c r="AI10" s="132">
        <f>1*0.8*0.8</f>
        <v>0.6400000000000001</v>
      </c>
      <c r="AJ10" s="132" t="e">
        <f aca="true" t="shared" si="7" ref="AJ10:AJ62">ROUND(AH10*AI10,0)</f>
        <v>#VALUE!</v>
      </c>
      <c r="AK10" s="133">
        <v>150000</v>
      </c>
      <c r="AL10" s="134">
        <f aca="true" t="shared" si="8" ref="AL10:AL64">AK10/1.17*10%</f>
        <v>12820.512820512822</v>
      </c>
      <c r="AM10" s="134"/>
      <c r="AN10" s="134">
        <f aca="true" t="shared" si="9" ref="AN10:AN64">AK10+AL10+AM10</f>
        <v>162820.5128205128</v>
      </c>
      <c r="AO10" s="134">
        <f aca="true" t="shared" si="10" ref="AO10:AO64">ROUND(AN10,-2)</f>
        <v>162800</v>
      </c>
      <c r="AP10" s="133"/>
      <c r="AQ10" s="135">
        <v>3</v>
      </c>
    </row>
    <row r="11" spans="1:43" s="99" customFormat="1" ht="12.75">
      <c r="A11" s="124">
        <v>3</v>
      </c>
      <c r="B11" s="125" t="s">
        <v>198</v>
      </c>
      <c r="C11" s="191" t="s">
        <v>292</v>
      </c>
      <c r="D11" s="189" t="s">
        <v>233</v>
      </c>
      <c r="E11" s="183" t="s">
        <v>297</v>
      </c>
      <c r="F11" s="144" t="s">
        <v>337</v>
      </c>
      <c r="G11" s="126">
        <v>37893</v>
      </c>
      <c r="H11" s="126">
        <v>37893</v>
      </c>
      <c r="I11" s="127">
        <v>42.5094</v>
      </c>
      <c r="J11" s="125"/>
      <c r="K11" s="128">
        <v>224900</v>
      </c>
      <c r="L11" s="128">
        <v>22490</v>
      </c>
      <c r="M11" s="182">
        <f t="shared" si="2"/>
        <v>162800</v>
      </c>
      <c r="N11" s="142" t="e">
        <f t="shared" si="3"/>
        <v>#VALUE!</v>
      </c>
      <c r="O11" s="145">
        <v>0.2</v>
      </c>
      <c r="P11" s="182" t="e">
        <f t="shared" si="4"/>
        <v>#VALUE!</v>
      </c>
      <c r="Q11" s="143">
        <f t="shared" si="0"/>
      </c>
      <c r="R11" s="198" t="s">
        <v>338</v>
      </c>
      <c r="S11" s="130"/>
      <c r="W11" s="99" t="s">
        <v>250</v>
      </c>
      <c r="AA11" s="112"/>
      <c r="AC11" s="131">
        <v>15</v>
      </c>
      <c r="AD11" s="132" t="e">
        <f t="shared" si="1"/>
        <v>#VALUE!</v>
      </c>
      <c r="AE11" s="146" t="e">
        <f t="shared" si="5"/>
        <v>#VALUE!</v>
      </c>
      <c r="AF11" s="132">
        <v>60</v>
      </c>
      <c r="AG11" s="132">
        <f>(AF11-I11)/AF11*100</f>
        <v>29.151</v>
      </c>
      <c r="AH11" s="132" t="e">
        <f t="shared" si="6"/>
        <v>#VALUE!</v>
      </c>
      <c r="AI11" s="132">
        <f>1*0.8*0.8</f>
        <v>0.6400000000000001</v>
      </c>
      <c r="AJ11" s="132" t="e">
        <f t="shared" si="7"/>
        <v>#VALUE!</v>
      </c>
      <c r="AK11" s="133">
        <v>150000</v>
      </c>
      <c r="AL11" s="134">
        <f t="shared" si="8"/>
        <v>12820.512820512822</v>
      </c>
      <c r="AM11" s="134"/>
      <c r="AN11" s="134">
        <f t="shared" si="9"/>
        <v>162820.5128205128</v>
      </c>
      <c r="AO11" s="134">
        <f t="shared" si="10"/>
        <v>162800</v>
      </c>
      <c r="AP11" s="133"/>
      <c r="AQ11" s="135">
        <v>4</v>
      </c>
    </row>
    <row r="12" spans="1:43" s="99" customFormat="1" ht="12.75">
      <c r="A12" s="124">
        <v>4</v>
      </c>
      <c r="B12" s="125" t="s">
        <v>199</v>
      </c>
      <c r="C12" s="191" t="s">
        <v>292</v>
      </c>
      <c r="D12" s="189" t="s">
        <v>233</v>
      </c>
      <c r="E12" s="183" t="s">
        <v>297</v>
      </c>
      <c r="F12" s="144" t="s">
        <v>337</v>
      </c>
      <c r="G12" s="126">
        <v>37956</v>
      </c>
      <c r="H12" s="126">
        <v>37956</v>
      </c>
      <c r="I12" s="127">
        <v>47.4559</v>
      </c>
      <c r="J12" s="125"/>
      <c r="K12" s="128">
        <v>224000</v>
      </c>
      <c r="L12" s="128">
        <v>22400</v>
      </c>
      <c r="M12" s="182">
        <f t="shared" si="2"/>
        <v>162800</v>
      </c>
      <c r="N12" s="142">
        <f t="shared" si="3"/>
        <v>15</v>
      </c>
      <c r="O12" s="145">
        <v>0.2</v>
      </c>
      <c r="P12" s="182">
        <f t="shared" si="4"/>
        <v>19500</v>
      </c>
      <c r="Q12" s="143">
        <f t="shared" si="0"/>
      </c>
      <c r="R12" s="198"/>
      <c r="S12" s="130"/>
      <c r="W12" s="99" t="s">
        <v>250</v>
      </c>
      <c r="AA12" s="112"/>
      <c r="AC12" s="131">
        <v>15</v>
      </c>
      <c r="AD12" s="132" t="e">
        <f t="shared" si="1"/>
        <v>#VALUE!</v>
      </c>
      <c r="AE12" s="146" t="e">
        <f t="shared" si="5"/>
        <v>#VALUE!</v>
      </c>
      <c r="AF12" s="132">
        <v>60</v>
      </c>
      <c r="AG12" s="132">
        <f>(AF12-I12)/AF12*100</f>
        <v>20.90683333333333</v>
      </c>
      <c r="AH12" s="132" t="e">
        <f t="shared" si="6"/>
        <v>#VALUE!</v>
      </c>
      <c r="AI12" s="132">
        <f>1*0.8*0.85</f>
        <v>0.68</v>
      </c>
      <c r="AJ12" s="132">
        <v>15</v>
      </c>
      <c r="AK12" s="133">
        <v>150000</v>
      </c>
      <c r="AL12" s="134">
        <f t="shared" si="8"/>
        <v>12820.512820512822</v>
      </c>
      <c r="AM12" s="134"/>
      <c r="AN12" s="134">
        <f t="shared" si="9"/>
        <v>162820.5128205128</v>
      </c>
      <c r="AO12" s="134">
        <f t="shared" si="10"/>
        <v>162800</v>
      </c>
      <c r="AP12" s="133"/>
      <c r="AQ12" s="135">
        <v>5</v>
      </c>
    </row>
    <row r="13" spans="1:43" s="99" customFormat="1" ht="12.75">
      <c r="A13" s="124">
        <v>5</v>
      </c>
      <c r="B13" s="125" t="s">
        <v>200</v>
      </c>
      <c r="C13" s="191" t="s">
        <v>293</v>
      </c>
      <c r="D13" s="189" t="s">
        <v>234</v>
      </c>
      <c r="E13" s="183" t="s">
        <v>298</v>
      </c>
      <c r="F13" s="144" t="s">
        <v>337</v>
      </c>
      <c r="G13" s="126">
        <v>38796</v>
      </c>
      <c r="H13" s="126">
        <v>38796</v>
      </c>
      <c r="I13" s="127">
        <v>34.4575</v>
      </c>
      <c r="J13" s="125"/>
      <c r="K13" s="128">
        <v>226000</v>
      </c>
      <c r="L13" s="128">
        <v>22600</v>
      </c>
      <c r="M13" s="182">
        <f t="shared" si="2"/>
        <v>179100</v>
      </c>
      <c r="N13" s="142" t="e">
        <f t="shared" si="3"/>
        <v>#VALUE!</v>
      </c>
      <c r="O13" s="145">
        <v>0.2</v>
      </c>
      <c r="P13" s="182" t="e">
        <f t="shared" si="4"/>
        <v>#VALUE!</v>
      </c>
      <c r="Q13" s="143">
        <f t="shared" si="0"/>
      </c>
      <c r="R13" s="198" t="s">
        <v>338</v>
      </c>
      <c r="S13" s="130"/>
      <c r="W13" s="99" t="s">
        <v>250</v>
      </c>
      <c r="AA13" s="112"/>
      <c r="AC13" s="131">
        <v>15</v>
      </c>
      <c r="AD13" s="132" t="e">
        <f t="shared" si="1"/>
        <v>#VALUE!</v>
      </c>
      <c r="AE13" s="146" t="e">
        <f t="shared" si="5"/>
        <v>#VALUE!</v>
      </c>
      <c r="AF13" s="132">
        <v>60</v>
      </c>
      <c r="AG13" s="132">
        <f>(AF13-I13)/AF13*100</f>
        <v>42.57083333333333</v>
      </c>
      <c r="AH13" s="132" t="e">
        <f t="shared" si="6"/>
        <v>#VALUE!</v>
      </c>
      <c r="AI13" s="132">
        <f>1*0.8*0.8</f>
        <v>0.6400000000000001</v>
      </c>
      <c r="AJ13" s="132" t="e">
        <f t="shared" si="7"/>
        <v>#VALUE!</v>
      </c>
      <c r="AK13" s="133">
        <v>165000</v>
      </c>
      <c r="AL13" s="134">
        <f t="shared" si="8"/>
        <v>14102.564102564103</v>
      </c>
      <c r="AM13" s="134"/>
      <c r="AN13" s="134">
        <f t="shared" si="9"/>
        <v>179102.5641025641</v>
      </c>
      <c r="AO13" s="134">
        <f t="shared" si="10"/>
        <v>179100</v>
      </c>
      <c r="AP13" s="133"/>
      <c r="AQ13" s="135">
        <v>6</v>
      </c>
    </row>
    <row r="14" spans="1:43" s="99" customFormat="1" ht="12.75">
      <c r="A14" s="124">
        <v>6</v>
      </c>
      <c r="B14" s="125" t="s">
        <v>201</v>
      </c>
      <c r="C14" s="191" t="s">
        <v>294</v>
      </c>
      <c r="D14" s="189" t="s">
        <v>235</v>
      </c>
      <c r="E14" s="183" t="s">
        <v>299</v>
      </c>
      <c r="F14" s="144" t="s">
        <v>337</v>
      </c>
      <c r="G14" s="126">
        <v>38362</v>
      </c>
      <c r="H14" s="126">
        <v>38362</v>
      </c>
      <c r="I14" s="127">
        <v>57.0609</v>
      </c>
      <c r="J14" s="125"/>
      <c r="K14" s="128">
        <v>245200</v>
      </c>
      <c r="L14" s="128">
        <v>24520</v>
      </c>
      <c r="M14" s="182">
        <f t="shared" si="2"/>
        <v>168200</v>
      </c>
      <c r="N14" s="142" t="e">
        <f t="shared" si="3"/>
        <v>#VALUE!</v>
      </c>
      <c r="O14" s="145">
        <v>0.2</v>
      </c>
      <c r="P14" s="182" t="e">
        <f t="shared" si="4"/>
        <v>#VALUE!</v>
      </c>
      <c r="Q14" s="143">
        <f t="shared" si="0"/>
      </c>
      <c r="R14" s="198" t="s">
        <v>338</v>
      </c>
      <c r="S14" s="130"/>
      <c r="W14" s="99" t="s">
        <v>251</v>
      </c>
      <c r="AA14" s="112"/>
      <c r="AC14" s="131">
        <v>15</v>
      </c>
      <c r="AD14" s="132" t="e">
        <f t="shared" si="1"/>
        <v>#VALUE!</v>
      </c>
      <c r="AE14" s="146" t="e">
        <f t="shared" si="5"/>
        <v>#VALUE!</v>
      </c>
      <c r="AF14" s="132">
        <v>60</v>
      </c>
      <c r="AG14" s="132">
        <v>15</v>
      </c>
      <c r="AH14" s="132" t="e">
        <f t="shared" si="6"/>
        <v>#VALUE!</v>
      </c>
      <c r="AI14" s="132">
        <f>1*0.8*0.8</f>
        <v>0.6400000000000001</v>
      </c>
      <c r="AJ14" s="132" t="e">
        <f t="shared" si="7"/>
        <v>#VALUE!</v>
      </c>
      <c r="AK14" s="133">
        <v>155000</v>
      </c>
      <c r="AL14" s="134">
        <f t="shared" si="8"/>
        <v>13247.86324786325</v>
      </c>
      <c r="AM14" s="134"/>
      <c r="AN14" s="134">
        <f t="shared" si="9"/>
        <v>168247.86324786325</v>
      </c>
      <c r="AO14" s="134">
        <f t="shared" si="10"/>
        <v>168200</v>
      </c>
      <c r="AP14" s="133"/>
      <c r="AQ14" s="135">
        <v>7</v>
      </c>
    </row>
    <row r="15" spans="1:43" s="99" customFormat="1" ht="12.75">
      <c r="A15" s="124">
        <v>7</v>
      </c>
      <c r="B15" s="125" t="s">
        <v>202</v>
      </c>
      <c r="C15" s="191" t="s">
        <v>294</v>
      </c>
      <c r="D15" s="189" t="s">
        <v>235</v>
      </c>
      <c r="E15" s="183" t="s">
        <v>299</v>
      </c>
      <c r="F15" s="144" t="s">
        <v>337</v>
      </c>
      <c r="G15" s="126">
        <v>38362</v>
      </c>
      <c r="H15" s="126">
        <v>38362</v>
      </c>
      <c r="I15" s="127">
        <v>59.1141</v>
      </c>
      <c r="J15" s="125"/>
      <c r="K15" s="128">
        <v>245200</v>
      </c>
      <c r="L15" s="128">
        <v>24520</v>
      </c>
      <c r="M15" s="182">
        <f t="shared" si="2"/>
        <v>168200</v>
      </c>
      <c r="N15" s="142">
        <f t="shared" si="3"/>
        <v>15</v>
      </c>
      <c r="O15" s="145">
        <v>0.2</v>
      </c>
      <c r="P15" s="182">
        <f t="shared" si="4"/>
        <v>20200</v>
      </c>
      <c r="Q15" s="143">
        <f t="shared" si="0"/>
      </c>
      <c r="R15" s="198"/>
      <c r="S15" s="130"/>
      <c r="W15" s="99" t="s">
        <v>251</v>
      </c>
      <c r="AA15" s="112"/>
      <c r="AC15" s="131">
        <v>15</v>
      </c>
      <c r="AD15" s="132" t="e">
        <f t="shared" si="1"/>
        <v>#VALUE!</v>
      </c>
      <c r="AE15" s="146" t="e">
        <f t="shared" si="5"/>
        <v>#VALUE!</v>
      </c>
      <c r="AF15" s="132">
        <v>60</v>
      </c>
      <c r="AG15" s="132">
        <v>15</v>
      </c>
      <c r="AH15" s="132" t="e">
        <f t="shared" si="6"/>
        <v>#VALUE!</v>
      </c>
      <c r="AI15" s="132">
        <f>1*0.8*0.85</f>
        <v>0.68</v>
      </c>
      <c r="AJ15" s="132">
        <v>15</v>
      </c>
      <c r="AK15" s="133">
        <v>155000</v>
      </c>
      <c r="AL15" s="134">
        <f t="shared" si="8"/>
        <v>13247.86324786325</v>
      </c>
      <c r="AM15" s="134"/>
      <c r="AN15" s="134">
        <f t="shared" si="9"/>
        <v>168247.86324786325</v>
      </c>
      <c r="AO15" s="134">
        <f t="shared" si="10"/>
        <v>168200</v>
      </c>
      <c r="AP15" s="133"/>
      <c r="AQ15" s="135">
        <v>8</v>
      </c>
    </row>
    <row r="16" spans="1:43" s="99" customFormat="1" ht="12.75">
      <c r="A16" s="124">
        <v>8</v>
      </c>
      <c r="B16" s="125" t="s">
        <v>203</v>
      </c>
      <c r="C16" s="191" t="s">
        <v>294</v>
      </c>
      <c r="D16" s="189" t="s">
        <v>235</v>
      </c>
      <c r="E16" s="183" t="s">
        <v>299</v>
      </c>
      <c r="F16" s="144" t="s">
        <v>337</v>
      </c>
      <c r="G16" s="126">
        <v>38404</v>
      </c>
      <c r="H16" s="126">
        <v>38404</v>
      </c>
      <c r="I16" s="127">
        <v>59.7288</v>
      </c>
      <c r="J16" s="125"/>
      <c r="K16" s="128">
        <v>244875</v>
      </c>
      <c r="L16" s="128">
        <v>24487.5</v>
      </c>
      <c r="M16" s="182">
        <f t="shared" si="2"/>
        <v>168200</v>
      </c>
      <c r="N16" s="142" t="e">
        <f t="shared" si="3"/>
        <v>#VALUE!</v>
      </c>
      <c r="O16" s="145">
        <v>0.2</v>
      </c>
      <c r="P16" s="182" t="e">
        <f t="shared" si="4"/>
        <v>#VALUE!</v>
      </c>
      <c r="Q16" s="143">
        <f t="shared" si="0"/>
      </c>
      <c r="R16" s="198" t="s">
        <v>338</v>
      </c>
      <c r="S16" s="130"/>
      <c r="W16" s="99" t="s">
        <v>251</v>
      </c>
      <c r="AA16" s="112"/>
      <c r="AC16" s="131">
        <v>15</v>
      </c>
      <c r="AD16" s="132" t="e">
        <f t="shared" si="1"/>
        <v>#VALUE!</v>
      </c>
      <c r="AE16" s="146" t="e">
        <f t="shared" si="5"/>
        <v>#VALUE!</v>
      </c>
      <c r="AF16" s="132">
        <v>60</v>
      </c>
      <c r="AG16" s="132">
        <v>15</v>
      </c>
      <c r="AH16" s="132" t="e">
        <f t="shared" si="6"/>
        <v>#VALUE!</v>
      </c>
      <c r="AI16" s="132">
        <f>1*0.8*0.8</f>
        <v>0.6400000000000001</v>
      </c>
      <c r="AJ16" s="132" t="e">
        <f t="shared" si="7"/>
        <v>#VALUE!</v>
      </c>
      <c r="AK16" s="133">
        <v>155000</v>
      </c>
      <c r="AL16" s="134">
        <f t="shared" si="8"/>
        <v>13247.86324786325</v>
      </c>
      <c r="AM16" s="134"/>
      <c r="AN16" s="134">
        <f t="shared" si="9"/>
        <v>168247.86324786325</v>
      </c>
      <c r="AO16" s="134">
        <f t="shared" si="10"/>
        <v>168200</v>
      </c>
      <c r="AP16" s="133"/>
      <c r="AQ16" s="135">
        <v>9</v>
      </c>
    </row>
    <row r="17" spans="1:43" s="99" customFormat="1" ht="12.75">
      <c r="A17" s="124">
        <v>9</v>
      </c>
      <c r="B17" s="125" t="s">
        <v>204</v>
      </c>
      <c r="C17" s="191" t="s">
        <v>294</v>
      </c>
      <c r="D17" s="189" t="s">
        <v>235</v>
      </c>
      <c r="E17" s="183" t="s">
        <v>299</v>
      </c>
      <c r="F17" s="144" t="s">
        <v>337</v>
      </c>
      <c r="G17" s="126">
        <v>38404</v>
      </c>
      <c r="H17" s="126">
        <v>38404</v>
      </c>
      <c r="I17" s="127">
        <v>61.5446</v>
      </c>
      <c r="J17" s="125"/>
      <c r="K17" s="128">
        <v>244875</v>
      </c>
      <c r="L17" s="128">
        <v>24487.5</v>
      </c>
      <c r="M17" s="182">
        <f t="shared" si="2"/>
        <v>168200</v>
      </c>
      <c r="N17" s="142" t="e">
        <f t="shared" si="3"/>
        <v>#VALUE!</v>
      </c>
      <c r="O17" s="145">
        <v>0.2</v>
      </c>
      <c r="P17" s="182" t="e">
        <f t="shared" si="4"/>
        <v>#VALUE!</v>
      </c>
      <c r="Q17" s="143">
        <f t="shared" si="0"/>
      </c>
      <c r="R17" s="198" t="s">
        <v>338</v>
      </c>
      <c r="S17" s="130"/>
      <c r="W17" s="99" t="s">
        <v>251</v>
      </c>
      <c r="AA17" s="112"/>
      <c r="AC17" s="131">
        <v>15</v>
      </c>
      <c r="AD17" s="132" t="e">
        <f t="shared" si="1"/>
        <v>#VALUE!</v>
      </c>
      <c r="AE17" s="146" t="e">
        <f t="shared" si="5"/>
        <v>#VALUE!</v>
      </c>
      <c r="AF17" s="132">
        <v>60</v>
      </c>
      <c r="AG17" s="132">
        <v>15</v>
      </c>
      <c r="AH17" s="132" t="e">
        <f t="shared" si="6"/>
        <v>#VALUE!</v>
      </c>
      <c r="AI17" s="132">
        <f>1*0.8*0.8</f>
        <v>0.6400000000000001</v>
      </c>
      <c r="AJ17" s="132" t="e">
        <f t="shared" si="7"/>
        <v>#VALUE!</v>
      </c>
      <c r="AK17" s="133">
        <v>155000</v>
      </c>
      <c r="AL17" s="134">
        <f t="shared" si="8"/>
        <v>13247.86324786325</v>
      </c>
      <c r="AM17" s="134"/>
      <c r="AN17" s="134">
        <f t="shared" si="9"/>
        <v>168247.86324786325</v>
      </c>
      <c r="AO17" s="134">
        <f t="shared" si="10"/>
        <v>168200</v>
      </c>
      <c r="AP17" s="133"/>
      <c r="AQ17" s="135">
        <v>10</v>
      </c>
    </row>
    <row r="18" spans="1:43" s="99" customFormat="1" ht="12.75">
      <c r="A18" s="124">
        <v>10</v>
      </c>
      <c r="B18" s="125" t="s">
        <v>205</v>
      </c>
      <c r="C18" s="191" t="s">
        <v>315</v>
      </c>
      <c r="D18" s="189" t="s">
        <v>236</v>
      </c>
      <c r="E18" s="183" t="s">
        <v>300</v>
      </c>
      <c r="F18" s="144" t="s">
        <v>337</v>
      </c>
      <c r="G18" s="126">
        <v>38778</v>
      </c>
      <c r="H18" s="126">
        <v>38778</v>
      </c>
      <c r="I18" s="127">
        <v>33.7805</v>
      </c>
      <c r="J18" s="125"/>
      <c r="K18" s="128">
        <v>338000</v>
      </c>
      <c r="L18" s="128">
        <v>33800</v>
      </c>
      <c r="M18" s="182">
        <f t="shared" si="2"/>
        <v>249700</v>
      </c>
      <c r="N18" s="142" t="e">
        <f t="shared" si="3"/>
        <v>#VALUE!</v>
      </c>
      <c r="O18" s="145">
        <v>0.2</v>
      </c>
      <c r="P18" s="182" t="e">
        <f t="shared" si="4"/>
        <v>#VALUE!</v>
      </c>
      <c r="Q18" s="143">
        <f t="shared" si="0"/>
      </c>
      <c r="R18" s="198" t="s">
        <v>338</v>
      </c>
      <c r="S18" s="130"/>
      <c r="W18" s="99" t="s">
        <v>252</v>
      </c>
      <c r="AA18" s="112"/>
      <c r="AC18" s="131">
        <v>15</v>
      </c>
      <c r="AD18" s="132" t="e">
        <f t="shared" si="1"/>
        <v>#VALUE!</v>
      </c>
      <c r="AE18" s="146" t="e">
        <f t="shared" si="5"/>
        <v>#VALUE!</v>
      </c>
      <c r="AF18" s="132">
        <v>60</v>
      </c>
      <c r="AG18" s="132">
        <f>(AF18-I18)/AF18*100</f>
        <v>43.69916666666666</v>
      </c>
      <c r="AH18" s="132" t="e">
        <f t="shared" si="6"/>
        <v>#VALUE!</v>
      </c>
      <c r="AI18" s="132">
        <f>1*0.8*0.8</f>
        <v>0.6400000000000001</v>
      </c>
      <c r="AJ18" s="132" t="e">
        <f t="shared" si="7"/>
        <v>#VALUE!</v>
      </c>
      <c r="AK18" s="133">
        <v>230000</v>
      </c>
      <c r="AL18" s="134">
        <f t="shared" si="8"/>
        <v>19658.11965811966</v>
      </c>
      <c r="AM18" s="134"/>
      <c r="AN18" s="134">
        <f t="shared" si="9"/>
        <v>249658.11965811966</v>
      </c>
      <c r="AO18" s="134">
        <f t="shared" si="10"/>
        <v>249700</v>
      </c>
      <c r="AP18" s="133"/>
      <c r="AQ18" s="135">
        <v>11</v>
      </c>
    </row>
    <row r="19" spans="1:43" s="99" customFormat="1" ht="12.75">
      <c r="A19" s="124">
        <v>11</v>
      </c>
      <c r="B19" s="125" t="s">
        <v>206</v>
      </c>
      <c r="C19" s="191" t="s">
        <v>295</v>
      </c>
      <c r="D19" s="189" t="s">
        <v>237</v>
      </c>
      <c r="E19" s="183" t="s">
        <v>300</v>
      </c>
      <c r="F19" s="144" t="s">
        <v>337</v>
      </c>
      <c r="G19" s="126">
        <v>38770</v>
      </c>
      <c r="H19" s="126">
        <v>38770</v>
      </c>
      <c r="I19" s="127">
        <v>31.4458</v>
      </c>
      <c r="J19" s="125"/>
      <c r="K19" s="128">
        <v>108000</v>
      </c>
      <c r="L19" s="128">
        <v>10800</v>
      </c>
      <c r="M19" s="182">
        <f t="shared" si="2"/>
        <v>97700</v>
      </c>
      <c r="N19" s="142" t="e">
        <f t="shared" si="3"/>
        <v>#VALUE!</v>
      </c>
      <c r="O19" s="145">
        <v>0.2</v>
      </c>
      <c r="P19" s="182" t="e">
        <f t="shared" si="4"/>
        <v>#VALUE!</v>
      </c>
      <c r="Q19" s="143">
        <f t="shared" si="0"/>
      </c>
      <c r="R19" s="198"/>
      <c r="S19" s="130"/>
      <c r="W19" s="99" t="s">
        <v>251</v>
      </c>
      <c r="AA19" s="112"/>
      <c r="AC19" s="131">
        <v>15</v>
      </c>
      <c r="AD19" s="132" t="e">
        <f t="shared" si="1"/>
        <v>#VALUE!</v>
      </c>
      <c r="AE19" s="146" t="e">
        <f t="shared" si="5"/>
        <v>#VALUE!</v>
      </c>
      <c r="AF19" s="132">
        <v>60</v>
      </c>
      <c r="AG19" s="132">
        <f>(AF19-I19)/AF19*100</f>
        <v>47.590333333333334</v>
      </c>
      <c r="AH19" s="132" t="e">
        <f t="shared" si="6"/>
        <v>#VALUE!</v>
      </c>
      <c r="AI19" s="132">
        <f>1*0.8*0.85</f>
        <v>0.68</v>
      </c>
      <c r="AJ19" s="132" t="e">
        <f t="shared" si="7"/>
        <v>#VALUE!</v>
      </c>
      <c r="AK19" s="133">
        <v>90000</v>
      </c>
      <c r="AL19" s="134">
        <f t="shared" si="8"/>
        <v>7692.307692307692</v>
      </c>
      <c r="AM19" s="134"/>
      <c r="AN19" s="134">
        <f t="shared" si="9"/>
        <v>97692.30769230769</v>
      </c>
      <c r="AO19" s="134">
        <f t="shared" si="10"/>
        <v>97700</v>
      </c>
      <c r="AP19" s="133"/>
      <c r="AQ19" s="135">
        <v>12</v>
      </c>
    </row>
    <row r="20" spans="1:43" s="99" customFormat="1" ht="12.75">
      <c r="A20" s="124">
        <v>12</v>
      </c>
      <c r="B20" s="125" t="s">
        <v>207</v>
      </c>
      <c r="C20" s="191" t="s">
        <v>295</v>
      </c>
      <c r="D20" s="189" t="s">
        <v>237</v>
      </c>
      <c r="E20" s="183" t="s">
        <v>300</v>
      </c>
      <c r="F20" s="144" t="s">
        <v>337</v>
      </c>
      <c r="G20" s="126">
        <v>38770</v>
      </c>
      <c r="H20" s="126">
        <v>38770</v>
      </c>
      <c r="I20" s="127">
        <v>33.2608</v>
      </c>
      <c r="J20" s="125"/>
      <c r="K20" s="128">
        <v>108000</v>
      </c>
      <c r="L20" s="128">
        <v>10800</v>
      </c>
      <c r="M20" s="182">
        <f t="shared" si="2"/>
        <v>97700</v>
      </c>
      <c r="N20" s="142" t="e">
        <f t="shared" si="3"/>
        <v>#VALUE!</v>
      </c>
      <c r="O20" s="145">
        <v>0.2</v>
      </c>
      <c r="P20" s="182" t="e">
        <f t="shared" si="4"/>
        <v>#VALUE!</v>
      </c>
      <c r="Q20" s="143">
        <f t="shared" si="0"/>
      </c>
      <c r="R20" s="198" t="s">
        <v>338</v>
      </c>
      <c r="S20" s="130"/>
      <c r="W20" s="99" t="s">
        <v>251</v>
      </c>
      <c r="AA20" s="112"/>
      <c r="AC20" s="131">
        <v>15</v>
      </c>
      <c r="AD20" s="132" t="e">
        <f t="shared" si="1"/>
        <v>#VALUE!</v>
      </c>
      <c r="AE20" s="146" t="e">
        <f t="shared" si="5"/>
        <v>#VALUE!</v>
      </c>
      <c r="AF20" s="132">
        <v>60</v>
      </c>
      <c r="AG20" s="132">
        <f>(AF20-I20)/AF20*100</f>
        <v>44.56533333333333</v>
      </c>
      <c r="AH20" s="132" t="e">
        <f t="shared" si="6"/>
        <v>#VALUE!</v>
      </c>
      <c r="AI20" s="132">
        <f aca="true" t="shared" si="11" ref="AI20:AI29">1*0.8*0.8</f>
        <v>0.6400000000000001</v>
      </c>
      <c r="AJ20" s="132" t="e">
        <f t="shared" si="7"/>
        <v>#VALUE!</v>
      </c>
      <c r="AK20" s="133">
        <v>90000</v>
      </c>
      <c r="AL20" s="134">
        <f t="shared" si="8"/>
        <v>7692.307692307692</v>
      </c>
      <c r="AM20" s="134"/>
      <c r="AN20" s="134">
        <f t="shared" si="9"/>
        <v>97692.30769230769</v>
      </c>
      <c r="AO20" s="134">
        <f t="shared" si="10"/>
        <v>97700</v>
      </c>
      <c r="AP20" s="133"/>
      <c r="AQ20" s="135">
        <v>13</v>
      </c>
    </row>
    <row r="21" spans="1:43" s="99" customFormat="1" ht="12.75">
      <c r="A21" s="124">
        <v>13</v>
      </c>
      <c r="B21" s="125" t="s">
        <v>208</v>
      </c>
      <c r="C21" s="191" t="s">
        <v>304</v>
      </c>
      <c r="D21" s="189" t="s">
        <v>301</v>
      </c>
      <c r="E21" s="184" t="s">
        <v>303</v>
      </c>
      <c r="F21" s="144" t="s">
        <v>337</v>
      </c>
      <c r="G21" s="126">
        <v>38717</v>
      </c>
      <c r="H21" s="126">
        <v>38717</v>
      </c>
      <c r="I21" s="127">
        <v>35.5297</v>
      </c>
      <c r="J21" s="125"/>
      <c r="K21" s="128">
        <v>200000</v>
      </c>
      <c r="L21" s="128">
        <v>20000</v>
      </c>
      <c r="M21" s="182">
        <f t="shared" si="2"/>
        <v>119400</v>
      </c>
      <c r="N21" s="142" t="e">
        <f t="shared" si="3"/>
        <v>#VALUE!</v>
      </c>
      <c r="O21" s="145">
        <v>0.2</v>
      </c>
      <c r="P21" s="182" t="e">
        <f t="shared" si="4"/>
        <v>#VALUE!</v>
      </c>
      <c r="Q21" s="143">
        <f t="shared" si="0"/>
      </c>
      <c r="R21" s="198" t="s">
        <v>338</v>
      </c>
      <c r="S21" s="130"/>
      <c r="W21" s="99" t="s">
        <v>253</v>
      </c>
      <c r="AA21" s="112"/>
      <c r="AC21" s="131">
        <v>15</v>
      </c>
      <c r="AD21" s="132" t="e">
        <f t="shared" si="1"/>
        <v>#VALUE!</v>
      </c>
      <c r="AE21" s="146" t="e">
        <f t="shared" si="5"/>
        <v>#VALUE!</v>
      </c>
      <c r="AF21" s="132">
        <v>60</v>
      </c>
      <c r="AG21" s="132">
        <f>(AF21-I21)/AF21*100</f>
        <v>40.783833333333334</v>
      </c>
      <c r="AH21" s="132" t="e">
        <f t="shared" si="6"/>
        <v>#VALUE!</v>
      </c>
      <c r="AI21" s="132">
        <f t="shared" si="11"/>
        <v>0.6400000000000001</v>
      </c>
      <c r="AJ21" s="132" t="e">
        <f t="shared" si="7"/>
        <v>#VALUE!</v>
      </c>
      <c r="AK21" s="133">
        <v>110000</v>
      </c>
      <c r="AL21" s="134">
        <f t="shared" si="8"/>
        <v>9401.709401709402</v>
      </c>
      <c r="AM21" s="134"/>
      <c r="AN21" s="134">
        <f t="shared" si="9"/>
        <v>119401.7094017094</v>
      </c>
      <c r="AO21" s="134">
        <f t="shared" si="10"/>
        <v>119400</v>
      </c>
      <c r="AP21" s="133"/>
      <c r="AQ21" s="135">
        <v>14</v>
      </c>
    </row>
    <row r="22" spans="1:43" s="99" customFormat="1" ht="12.75">
      <c r="A22" s="124">
        <v>14</v>
      </c>
      <c r="B22" s="125" t="s">
        <v>209</v>
      </c>
      <c r="C22" s="191" t="s">
        <v>304</v>
      </c>
      <c r="D22" s="189" t="s">
        <v>238</v>
      </c>
      <c r="E22" s="185" t="s">
        <v>302</v>
      </c>
      <c r="F22" s="144" t="s">
        <v>337</v>
      </c>
      <c r="G22" s="126">
        <v>38717</v>
      </c>
      <c r="H22" s="126">
        <v>38717</v>
      </c>
      <c r="I22" s="127">
        <v>30.6152</v>
      </c>
      <c r="J22" s="125"/>
      <c r="K22" s="128">
        <v>200000</v>
      </c>
      <c r="L22" s="128">
        <v>20000</v>
      </c>
      <c r="M22" s="182">
        <f t="shared" si="2"/>
        <v>119400</v>
      </c>
      <c r="N22" s="142" t="e">
        <f t="shared" si="3"/>
        <v>#VALUE!</v>
      </c>
      <c r="O22" s="145">
        <v>0.2</v>
      </c>
      <c r="P22" s="182" t="e">
        <f t="shared" si="4"/>
        <v>#VALUE!</v>
      </c>
      <c r="Q22" s="143">
        <f t="shared" si="0"/>
      </c>
      <c r="R22" s="198" t="s">
        <v>338</v>
      </c>
      <c r="S22" s="130"/>
      <c r="W22" s="99" t="s">
        <v>253</v>
      </c>
      <c r="AA22" s="112"/>
      <c r="AC22" s="131">
        <v>15</v>
      </c>
      <c r="AD22" s="132" t="e">
        <f t="shared" si="1"/>
        <v>#VALUE!</v>
      </c>
      <c r="AE22" s="146" t="e">
        <f t="shared" si="5"/>
        <v>#VALUE!</v>
      </c>
      <c r="AF22" s="132">
        <v>60</v>
      </c>
      <c r="AG22" s="132">
        <f>(AF22-I22)/AF22*100</f>
        <v>48.974666666666664</v>
      </c>
      <c r="AH22" s="132" t="e">
        <f t="shared" si="6"/>
        <v>#VALUE!</v>
      </c>
      <c r="AI22" s="132">
        <f t="shared" si="11"/>
        <v>0.6400000000000001</v>
      </c>
      <c r="AJ22" s="132" t="e">
        <f t="shared" si="7"/>
        <v>#VALUE!</v>
      </c>
      <c r="AK22" s="133">
        <v>110000</v>
      </c>
      <c r="AL22" s="134">
        <f t="shared" si="8"/>
        <v>9401.709401709402</v>
      </c>
      <c r="AM22" s="134"/>
      <c r="AN22" s="134">
        <f t="shared" si="9"/>
        <v>119401.7094017094</v>
      </c>
      <c r="AO22" s="134">
        <f t="shared" si="10"/>
        <v>119400</v>
      </c>
      <c r="AP22" s="133"/>
      <c r="AQ22" s="135">
        <v>15</v>
      </c>
    </row>
    <row r="23" spans="1:43" s="99" customFormat="1" ht="12.75">
      <c r="A23" s="124">
        <v>15</v>
      </c>
      <c r="B23" s="125" t="s">
        <v>210</v>
      </c>
      <c r="C23" s="191" t="s">
        <v>315</v>
      </c>
      <c r="D23" s="189" t="s">
        <v>239</v>
      </c>
      <c r="E23" s="183" t="s">
        <v>300</v>
      </c>
      <c r="F23" s="144" t="s">
        <v>337</v>
      </c>
      <c r="G23" s="126">
        <v>37673</v>
      </c>
      <c r="H23" s="126">
        <v>37673</v>
      </c>
      <c r="I23" s="127">
        <v>59.7918</v>
      </c>
      <c r="J23" s="125"/>
      <c r="K23" s="128">
        <v>333000</v>
      </c>
      <c r="L23" s="128">
        <v>33300</v>
      </c>
      <c r="M23" s="182">
        <f t="shared" si="2"/>
        <v>249700</v>
      </c>
      <c r="N23" s="142" t="e">
        <f t="shared" si="3"/>
        <v>#VALUE!</v>
      </c>
      <c r="O23" s="145">
        <v>0.2</v>
      </c>
      <c r="P23" s="182" t="e">
        <f t="shared" si="4"/>
        <v>#VALUE!</v>
      </c>
      <c r="Q23" s="143">
        <f t="shared" si="0"/>
      </c>
      <c r="R23" s="198" t="s">
        <v>338</v>
      </c>
      <c r="S23" s="130"/>
      <c r="W23" s="99" t="s">
        <v>252</v>
      </c>
      <c r="AA23" s="112"/>
      <c r="AC23" s="131">
        <v>15</v>
      </c>
      <c r="AD23" s="132" t="e">
        <f t="shared" si="1"/>
        <v>#VALUE!</v>
      </c>
      <c r="AE23" s="146" t="e">
        <f t="shared" si="5"/>
        <v>#VALUE!</v>
      </c>
      <c r="AF23" s="132">
        <v>60</v>
      </c>
      <c r="AG23" s="132">
        <v>15</v>
      </c>
      <c r="AH23" s="132" t="e">
        <f t="shared" si="6"/>
        <v>#VALUE!</v>
      </c>
      <c r="AI23" s="132">
        <f t="shared" si="11"/>
        <v>0.6400000000000001</v>
      </c>
      <c r="AJ23" s="132" t="e">
        <f t="shared" si="7"/>
        <v>#VALUE!</v>
      </c>
      <c r="AK23" s="133">
        <v>230000</v>
      </c>
      <c r="AL23" s="134">
        <f t="shared" si="8"/>
        <v>19658.11965811966</v>
      </c>
      <c r="AM23" s="134"/>
      <c r="AN23" s="134">
        <f t="shared" si="9"/>
        <v>249658.11965811966</v>
      </c>
      <c r="AO23" s="134">
        <f t="shared" si="10"/>
        <v>249700</v>
      </c>
      <c r="AP23" s="133"/>
      <c r="AQ23" s="135">
        <v>16</v>
      </c>
    </row>
    <row r="24" spans="1:43" s="99" customFormat="1" ht="12.75">
      <c r="A24" s="124">
        <v>16</v>
      </c>
      <c r="B24" s="125" t="s">
        <v>211</v>
      </c>
      <c r="C24" s="191" t="s">
        <v>315</v>
      </c>
      <c r="D24" s="189" t="s">
        <v>240</v>
      </c>
      <c r="E24" s="183" t="s">
        <v>300</v>
      </c>
      <c r="F24" s="144" t="s">
        <v>337</v>
      </c>
      <c r="G24" s="126">
        <v>37924</v>
      </c>
      <c r="H24" s="126">
        <v>37924</v>
      </c>
      <c r="I24" s="127">
        <v>54.6833</v>
      </c>
      <c r="J24" s="125"/>
      <c r="K24" s="128">
        <v>323800</v>
      </c>
      <c r="L24" s="128">
        <v>32380</v>
      </c>
      <c r="M24" s="182">
        <f t="shared" si="2"/>
        <v>249700</v>
      </c>
      <c r="N24" s="142" t="e">
        <f t="shared" si="3"/>
        <v>#VALUE!</v>
      </c>
      <c r="O24" s="145">
        <v>0.2</v>
      </c>
      <c r="P24" s="182" t="e">
        <f t="shared" si="4"/>
        <v>#VALUE!</v>
      </c>
      <c r="Q24" s="143">
        <f t="shared" si="0"/>
      </c>
      <c r="R24" s="198" t="s">
        <v>338</v>
      </c>
      <c r="S24" s="130"/>
      <c r="W24" s="99" t="s">
        <v>252</v>
      </c>
      <c r="AA24" s="112"/>
      <c r="AC24" s="131">
        <v>15</v>
      </c>
      <c r="AD24" s="132" t="e">
        <f t="shared" si="1"/>
        <v>#VALUE!</v>
      </c>
      <c r="AE24" s="146" t="e">
        <f t="shared" si="5"/>
        <v>#VALUE!</v>
      </c>
      <c r="AF24" s="132">
        <v>60</v>
      </c>
      <c r="AG24" s="132">
        <v>15</v>
      </c>
      <c r="AH24" s="132" t="e">
        <f t="shared" si="6"/>
        <v>#VALUE!</v>
      </c>
      <c r="AI24" s="132">
        <f t="shared" si="11"/>
        <v>0.6400000000000001</v>
      </c>
      <c r="AJ24" s="132" t="e">
        <f t="shared" si="7"/>
        <v>#VALUE!</v>
      </c>
      <c r="AK24" s="133">
        <v>230000</v>
      </c>
      <c r="AL24" s="134">
        <f t="shared" si="8"/>
        <v>19658.11965811966</v>
      </c>
      <c r="AM24" s="134"/>
      <c r="AN24" s="134">
        <f t="shared" si="9"/>
        <v>249658.11965811966</v>
      </c>
      <c r="AO24" s="134">
        <f t="shared" si="10"/>
        <v>249700</v>
      </c>
      <c r="AP24" s="133"/>
      <c r="AQ24" s="135">
        <v>17</v>
      </c>
    </row>
    <row r="25" spans="1:43" s="99" customFormat="1" ht="12.75">
      <c r="A25" s="124">
        <v>17</v>
      </c>
      <c r="B25" s="125" t="s">
        <v>212</v>
      </c>
      <c r="C25" s="191" t="s">
        <v>316</v>
      </c>
      <c r="D25" s="189" t="s">
        <v>241</v>
      </c>
      <c r="E25" s="183" t="s">
        <v>298</v>
      </c>
      <c r="F25" s="144" t="s">
        <v>337</v>
      </c>
      <c r="G25" s="126">
        <v>37954</v>
      </c>
      <c r="H25" s="126">
        <v>37954</v>
      </c>
      <c r="I25" s="127">
        <v>54.4541</v>
      </c>
      <c r="J25" s="125"/>
      <c r="K25" s="128">
        <v>290000</v>
      </c>
      <c r="L25" s="128">
        <v>29000</v>
      </c>
      <c r="M25" s="182">
        <f t="shared" si="2"/>
        <v>184500</v>
      </c>
      <c r="N25" s="142" t="e">
        <f t="shared" si="3"/>
        <v>#VALUE!</v>
      </c>
      <c r="O25" s="145">
        <v>0.2</v>
      </c>
      <c r="P25" s="182" t="e">
        <f t="shared" si="4"/>
        <v>#VALUE!</v>
      </c>
      <c r="Q25" s="143">
        <f t="shared" si="0"/>
      </c>
      <c r="R25" s="198" t="s">
        <v>338</v>
      </c>
      <c r="S25" s="130"/>
      <c r="W25" s="99" t="s">
        <v>252</v>
      </c>
      <c r="AA25" s="112"/>
      <c r="AC25" s="131">
        <v>15</v>
      </c>
      <c r="AD25" s="132" t="e">
        <f t="shared" si="1"/>
        <v>#VALUE!</v>
      </c>
      <c r="AE25" s="146" t="e">
        <f t="shared" si="5"/>
        <v>#VALUE!</v>
      </c>
      <c r="AF25" s="132">
        <v>60</v>
      </c>
      <c r="AG25" s="132">
        <v>15</v>
      </c>
      <c r="AH25" s="132" t="e">
        <f t="shared" si="6"/>
        <v>#VALUE!</v>
      </c>
      <c r="AI25" s="132">
        <f t="shared" si="11"/>
        <v>0.6400000000000001</v>
      </c>
      <c r="AJ25" s="132" t="e">
        <f t="shared" si="7"/>
        <v>#VALUE!</v>
      </c>
      <c r="AK25" s="133">
        <v>170000</v>
      </c>
      <c r="AL25" s="134">
        <f t="shared" si="8"/>
        <v>14529.914529914531</v>
      </c>
      <c r="AM25" s="134"/>
      <c r="AN25" s="134">
        <f t="shared" si="9"/>
        <v>184529.91452991453</v>
      </c>
      <c r="AO25" s="134">
        <f t="shared" si="10"/>
        <v>184500</v>
      </c>
      <c r="AP25" s="133"/>
      <c r="AQ25" s="135">
        <v>18</v>
      </c>
    </row>
    <row r="26" spans="1:43" s="99" customFormat="1" ht="12.75">
      <c r="A26" s="124">
        <v>18</v>
      </c>
      <c r="B26" s="125" t="s">
        <v>213</v>
      </c>
      <c r="C26" s="191" t="s">
        <v>316</v>
      </c>
      <c r="D26" s="189" t="s">
        <v>241</v>
      </c>
      <c r="E26" s="183" t="s">
        <v>298</v>
      </c>
      <c r="F26" s="144" t="s">
        <v>337</v>
      </c>
      <c r="G26" s="126">
        <v>38106</v>
      </c>
      <c r="H26" s="126">
        <v>38106</v>
      </c>
      <c r="I26" s="127">
        <v>59.5785</v>
      </c>
      <c r="J26" s="125"/>
      <c r="K26" s="128">
        <v>295000</v>
      </c>
      <c r="L26" s="128">
        <v>29500</v>
      </c>
      <c r="M26" s="182">
        <f t="shared" si="2"/>
        <v>184500</v>
      </c>
      <c r="N26" s="142" t="e">
        <f t="shared" si="3"/>
        <v>#VALUE!</v>
      </c>
      <c r="O26" s="145">
        <v>0.2</v>
      </c>
      <c r="P26" s="182" t="e">
        <f t="shared" si="4"/>
        <v>#VALUE!</v>
      </c>
      <c r="Q26" s="143">
        <f t="shared" si="0"/>
      </c>
      <c r="R26" s="198" t="s">
        <v>338</v>
      </c>
      <c r="S26" s="130"/>
      <c r="W26" s="99" t="s">
        <v>252</v>
      </c>
      <c r="AA26" s="112"/>
      <c r="AC26" s="131">
        <v>15</v>
      </c>
      <c r="AD26" s="132" t="e">
        <f t="shared" si="1"/>
        <v>#VALUE!</v>
      </c>
      <c r="AE26" s="146" t="e">
        <f t="shared" si="5"/>
        <v>#VALUE!</v>
      </c>
      <c r="AF26" s="132">
        <v>60</v>
      </c>
      <c r="AG26" s="132">
        <v>15</v>
      </c>
      <c r="AH26" s="132" t="e">
        <f t="shared" si="6"/>
        <v>#VALUE!</v>
      </c>
      <c r="AI26" s="132">
        <f t="shared" si="11"/>
        <v>0.6400000000000001</v>
      </c>
      <c r="AJ26" s="132" t="e">
        <f t="shared" si="7"/>
        <v>#VALUE!</v>
      </c>
      <c r="AK26" s="133">
        <v>170000</v>
      </c>
      <c r="AL26" s="134">
        <f t="shared" si="8"/>
        <v>14529.914529914531</v>
      </c>
      <c r="AM26" s="134"/>
      <c r="AN26" s="134">
        <f t="shared" si="9"/>
        <v>184529.91452991453</v>
      </c>
      <c r="AO26" s="134">
        <f t="shared" si="10"/>
        <v>184500</v>
      </c>
      <c r="AP26" s="133"/>
      <c r="AQ26" s="135">
        <v>19</v>
      </c>
    </row>
    <row r="27" spans="1:43" s="99" customFormat="1" ht="12.75">
      <c r="A27" s="124">
        <v>19</v>
      </c>
      <c r="B27" s="125" t="s">
        <v>214</v>
      </c>
      <c r="C27" s="191" t="s">
        <v>316</v>
      </c>
      <c r="D27" s="189" t="s">
        <v>242</v>
      </c>
      <c r="E27" s="183" t="s">
        <v>298</v>
      </c>
      <c r="F27" s="144" t="s">
        <v>337</v>
      </c>
      <c r="G27" s="126">
        <v>38107</v>
      </c>
      <c r="H27" s="126">
        <v>38107</v>
      </c>
      <c r="I27" s="127">
        <v>56.8475</v>
      </c>
      <c r="J27" s="125"/>
      <c r="K27" s="128">
        <v>294200</v>
      </c>
      <c r="L27" s="128">
        <v>29420</v>
      </c>
      <c r="M27" s="182">
        <f t="shared" si="2"/>
        <v>184500</v>
      </c>
      <c r="N27" s="142" t="e">
        <f t="shared" si="3"/>
        <v>#VALUE!</v>
      </c>
      <c r="O27" s="145">
        <v>0.2</v>
      </c>
      <c r="P27" s="182" t="e">
        <f t="shared" si="4"/>
        <v>#VALUE!</v>
      </c>
      <c r="Q27" s="143">
        <f t="shared" si="0"/>
      </c>
      <c r="R27" s="198" t="s">
        <v>338</v>
      </c>
      <c r="S27" s="130"/>
      <c r="W27" s="99" t="s">
        <v>252</v>
      </c>
      <c r="AA27" s="112"/>
      <c r="AC27" s="131">
        <v>15</v>
      </c>
      <c r="AD27" s="132" t="e">
        <f t="shared" si="1"/>
        <v>#VALUE!</v>
      </c>
      <c r="AE27" s="146" t="e">
        <f t="shared" si="5"/>
        <v>#VALUE!</v>
      </c>
      <c r="AF27" s="132">
        <v>60</v>
      </c>
      <c r="AG27" s="132">
        <v>15</v>
      </c>
      <c r="AH27" s="132" t="e">
        <f t="shared" si="6"/>
        <v>#VALUE!</v>
      </c>
      <c r="AI27" s="132">
        <f t="shared" si="11"/>
        <v>0.6400000000000001</v>
      </c>
      <c r="AJ27" s="132" t="e">
        <f t="shared" si="7"/>
        <v>#VALUE!</v>
      </c>
      <c r="AK27" s="133">
        <v>170000</v>
      </c>
      <c r="AL27" s="134">
        <f t="shared" si="8"/>
        <v>14529.914529914531</v>
      </c>
      <c r="AM27" s="134"/>
      <c r="AN27" s="134">
        <f t="shared" si="9"/>
        <v>184529.91452991453</v>
      </c>
      <c r="AO27" s="134">
        <f t="shared" si="10"/>
        <v>184500</v>
      </c>
      <c r="AP27" s="133"/>
      <c r="AQ27" s="135">
        <v>20</v>
      </c>
    </row>
    <row r="28" spans="1:43" s="99" customFormat="1" ht="12.75">
      <c r="A28" s="124">
        <v>20</v>
      </c>
      <c r="B28" s="125" t="s">
        <v>215</v>
      </c>
      <c r="C28" s="191" t="s">
        <v>316</v>
      </c>
      <c r="D28" s="189" t="s">
        <v>242</v>
      </c>
      <c r="E28" s="183" t="s">
        <v>298</v>
      </c>
      <c r="F28" s="144" t="s">
        <v>337</v>
      </c>
      <c r="G28" s="126">
        <v>38107</v>
      </c>
      <c r="H28" s="126">
        <v>38107</v>
      </c>
      <c r="I28" s="127">
        <v>55.0587</v>
      </c>
      <c r="J28" s="125"/>
      <c r="K28" s="128">
        <v>294200</v>
      </c>
      <c r="L28" s="128">
        <v>29420</v>
      </c>
      <c r="M28" s="182">
        <f t="shared" si="2"/>
        <v>184500</v>
      </c>
      <c r="N28" s="142" t="e">
        <f t="shared" si="3"/>
        <v>#VALUE!</v>
      </c>
      <c r="O28" s="145">
        <v>0.2</v>
      </c>
      <c r="P28" s="182" t="e">
        <f t="shared" si="4"/>
        <v>#VALUE!</v>
      </c>
      <c r="Q28" s="143">
        <f t="shared" si="0"/>
      </c>
      <c r="R28" s="198" t="s">
        <v>338</v>
      </c>
      <c r="S28" s="130"/>
      <c r="W28" s="99" t="s">
        <v>252</v>
      </c>
      <c r="AA28" s="112"/>
      <c r="AC28" s="131">
        <v>15</v>
      </c>
      <c r="AD28" s="132" t="e">
        <f t="shared" si="1"/>
        <v>#VALUE!</v>
      </c>
      <c r="AE28" s="146" t="e">
        <f t="shared" si="5"/>
        <v>#VALUE!</v>
      </c>
      <c r="AF28" s="132">
        <v>60</v>
      </c>
      <c r="AG28" s="132">
        <v>15</v>
      </c>
      <c r="AH28" s="132" t="e">
        <f t="shared" si="6"/>
        <v>#VALUE!</v>
      </c>
      <c r="AI28" s="132">
        <f t="shared" si="11"/>
        <v>0.6400000000000001</v>
      </c>
      <c r="AJ28" s="132" t="e">
        <f t="shared" si="7"/>
        <v>#VALUE!</v>
      </c>
      <c r="AK28" s="133">
        <v>170000</v>
      </c>
      <c r="AL28" s="134">
        <f t="shared" si="8"/>
        <v>14529.914529914531</v>
      </c>
      <c r="AM28" s="134"/>
      <c r="AN28" s="134">
        <f t="shared" si="9"/>
        <v>184529.91452991453</v>
      </c>
      <c r="AO28" s="134">
        <f t="shared" si="10"/>
        <v>184500</v>
      </c>
      <c r="AP28" s="133"/>
      <c r="AQ28" s="135">
        <v>21</v>
      </c>
    </row>
    <row r="29" spans="1:43" s="99" customFormat="1" ht="12.75">
      <c r="A29" s="124">
        <v>21</v>
      </c>
      <c r="B29" s="125" t="s">
        <v>216</v>
      </c>
      <c r="C29" s="191" t="s">
        <v>316</v>
      </c>
      <c r="D29" s="189" t="s">
        <v>241</v>
      </c>
      <c r="E29" s="183" t="s">
        <v>298</v>
      </c>
      <c r="F29" s="144" t="s">
        <v>337</v>
      </c>
      <c r="G29" s="126">
        <v>38189</v>
      </c>
      <c r="H29" s="126">
        <v>38189</v>
      </c>
      <c r="I29" s="127">
        <v>59.0202</v>
      </c>
      <c r="J29" s="125"/>
      <c r="K29" s="128">
        <v>285000</v>
      </c>
      <c r="L29" s="128">
        <v>28500</v>
      </c>
      <c r="M29" s="182">
        <f t="shared" si="2"/>
        <v>184500</v>
      </c>
      <c r="N29" s="142" t="e">
        <f t="shared" si="3"/>
        <v>#VALUE!</v>
      </c>
      <c r="O29" s="145">
        <v>0.2</v>
      </c>
      <c r="P29" s="182" t="e">
        <f t="shared" si="4"/>
        <v>#VALUE!</v>
      </c>
      <c r="Q29" s="143">
        <f t="shared" si="0"/>
      </c>
      <c r="R29" s="198" t="s">
        <v>338</v>
      </c>
      <c r="S29" s="130"/>
      <c r="W29" s="99" t="s">
        <v>252</v>
      </c>
      <c r="AA29" s="112"/>
      <c r="AC29" s="131">
        <v>15</v>
      </c>
      <c r="AD29" s="132" t="e">
        <f t="shared" si="1"/>
        <v>#VALUE!</v>
      </c>
      <c r="AE29" s="146" t="e">
        <f t="shared" si="5"/>
        <v>#VALUE!</v>
      </c>
      <c r="AF29" s="132">
        <v>60</v>
      </c>
      <c r="AG29" s="132">
        <v>15</v>
      </c>
      <c r="AH29" s="132" t="e">
        <f t="shared" si="6"/>
        <v>#VALUE!</v>
      </c>
      <c r="AI29" s="132">
        <f t="shared" si="11"/>
        <v>0.6400000000000001</v>
      </c>
      <c r="AJ29" s="132" t="e">
        <f t="shared" si="7"/>
        <v>#VALUE!</v>
      </c>
      <c r="AK29" s="133">
        <v>170000</v>
      </c>
      <c r="AL29" s="134">
        <f t="shared" si="8"/>
        <v>14529.914529914531</v>
      </c>
      <c r="AM29" s="134"/>
      <c r="AN29" s="134">
        <f t="shared" si="9"/>
        <v>184529.91452991453</v>
      </c>
      <c r="AO29" s="134">
        <f t="shared" si="10"/>
        <v>184500</v>
      </c>
      <c r="AP29" s="133"/>
      <c r="AQ29" s="135">
        <v>22</v>
      </c>
    </row>
    <row r="30" spans="1:43" s="99" customFormat="1" ht="12.75">
      <c r="A30" s="124">
        <v>22</v>
      </c>
      <c r="B30" s="125" t="s">
        <v>217</v>
      </c>
      <c r="C30" s="191" t="s">
        <v>322</v>
      </c>
      <c r="D30" s="189" t="s">
        <v>243</v>
      </c>
      <c r="E30" s="183" t="s">
        <v>321</v>
      </c>
      <c r="F30" s="144" t="s">
        <v>337</v>
      </c>
      <c r="G30" s="126">
        <v>38170</v>
      </c>
      <c r="H30" s="126">
        <v>38170</v>
      </c>
      <c r="I30" s="127">
        <v>48.3696</v>
      </c>
      <c r="J30" s="125"/>
      <c r="K30" s="128">
        <v>116400</v>
      </c>
      <c r="L30" s="128">
        <v>11640</v>
      </c>
      <c r="M30" s="182">
        <f t="shared" si="2"/>
        <v>84700</v>
      </c>
      <c r="N30" s="142">
        <f t="shared" si="3"/>
        <v>15</v>
      </c>
      <c r="O30" s="145">
        <v>0.3</v>
      </c>
      <c r="P30" s="182">
        <f t="shared" si="4"/>
        <v>8900</v>
      </c>
      <c r="Q30" s="143">
        <f t="shared" si="0"/>
      </c>
      <c r="R30" s="198"/>
      <c r="S30" s="130"/>
      <c r="W30" s="99" t="s">
        <v>254</v>
      </c>
      <c r="AA30" s="112"/>
      <c r="AC30" s="131">
        <v>15</v>
      </c>
      <c r="AD30" s="132" t="e">
        <f t="shared" si="1"/>
        <v>#VALUE!</v>
      </c>
      <c r="AE30" s="146" t="e">
        <f t="shared" si="5"/>
        <v>#VALUE!</v>
      </c>
      <c r="AF30" s="132">
        <v>50</v>
      </c>
      <c r="AG30" s="132">
        <v>15</v>
      </c>
      <c r="AH30" s="132" t="e">
        <f t="shared" si="6"/>
        <v>#VALUE!</v>
      </c>
      <c r="AI30" s="132">
        <f>0.85*0.8*0.85</f>
        <v>0.5780000000000001</v>
      </c>
      <c r="AJ30" s="132">
        <v>15</v>
      </c>
      <c r="AK30" s="133">
        <v>78000</v>
      </c>
      <c r="AL30" s="134">
        <f t="shared" si="8"/>
        <v>6666.666666666668</v>
      </c>
      <c r="AM30" s="134"/>
      <c r="AN30" s="134">
        <f t="shared" si="9"/>
        <v>84666.66666666667</v>
      </c>
      <c r="AO30" s="134">
        <f t="shared" si="10"/>
        <v>84700</v>
      </c>
      <c r="AP30" s="133"/>
      <c r="AQ30" s="135">
        <v>23</v>
      </c>
    </row>
    <row r="31" spans="1:43" s="99" customFormat="1" ht="12.75">
      <c r="A31" s="124">
        <v>23</v>
      </c>
      <c r="B31" s="125" t="s">
        <v>218</v>
      </c>
      <c r="C31" s="191" t="s">
        <v>322</v>
      </c>
      <c r="D31" s="189" t="s">
        <v>244</v>
      </c>
      <c r="E31" s="183" t="s">
        <v>321</v>
      </c>
      <c r="F31" s="144" t="s">
        <v>337</v>
      </c>
      <c r="G31" s="126">
        <v>38546</v>
      </c>
      <c r="H31" s="126">
        <v>38546</v>
      </c>
      <c r="I31" s="127">
        <v>51.1147</v>
      </c>
      <c r="J31" s="125"/>
      <c r="K31" s="128">
        <v>129000</v>
      </c>
      <c r="L31" s="128">
        <v>12900</v>
      </c>
      <c r="M31" s="182">
        <f t="shared" si="2"/>
        <v>84700</v>
      </c>
      <c r="N31" s="142">
        <f t="shared" si="3"/>
        <v>15</v>
      </c>
      <c r="O31" s="145">
        <v>0.3</v>
      </c>
      <c r="P31" s="182">
        <f t="shared" si="4"/>
        <v>8900</v>
      </c>
      <c r="Q31" s="143">
        <f t="shared" si="0"/>
      </c>
      <c r="R31" s="198"/>
      <c r="S31" s="130"/>
      <c r="W31" s="99" t="s">
        <v>255</v>
      </c>
      <c r="AA31" s="112"/>
      <c r="AC31" s="131">
        <v>15</v>
      </c>
      <c r="AD31" s="132" t="e">
        <f t="shared" si="1"/>
        <v>#VALUE!</v>
      </c>
      <c r="AE31" s="146" t="e">
        <f t="shared" si="5"/>
        <v>#VALUE!</v>
      </c>
      <c r="AF31" s="132">
        <v>50</v>
      </c>
      <c r="AG31" s="132">
        <v>15</v>
      </c>
      <c r="AH31" s="132" t="e">
        <f t="shared" si="6"/>
        <v>#VALUE!</v>
      </c>
      <c r="AI31" s="132">
        <f>0.85*0.8*0.85</f>
        <v>0.5780000000000001</v>
      </c>
      <c r="AJ31" s="132">
        <v>15</v>
      </c>
      <c r="AK31" s="133">
        <v>78000</v>
      </c>
      <c r="AL31" s="134">
        <f t="shared" si="8"/>
        <v>6666.666666666668</v>
      </c>
      <c r="AM31" s="134"/>
      <c r="AN31" s="134">
        <f t="shared" si="9"/>
        <v>84666.66666666667</v>
      </c>
      <c r="AO31" s="134">
        <f t="shared" si="10"/>
        <v>84700</v>
      </c>
      <c r="AP31" s="133"/>
      <c r="AQ31" s="135">
        <v>24</v>
      </c>
    </row>
    <row r="32" spans="1:43" s="99" customFormat="1" ht="12.75">
      <c r="A32" s="124">
        <v>24</v>
      </c>
      <c r="B32" s="125" t="s">
        <v>220</v>
      </c>
      <c r="C32" s="191" t="s">
        <v>307</v>
      </c>
      <c r="D32" s="189" t="s">
        <v>305</v>
      </c>
      <c r="E32" s="184" t="s">
        <v>306</v>
      </c>
      <c r="F32" s="144" t="s">
        <v>337</v>
      </c>
      <c r="G32" s="126">
        <v>37893</v>
      </c>
      <c r="H32" s="126">
        <v>37893</v>
      </c>
      <c r="I32" s="127">
        <v>44.1379</v>
      </c>
      <c r="J32" s="125"/>
      <c r="K32" s="128">
        <v>115200</v>
      </c>
      <c r="L32" s="128">
        <v>11520</v>
      </c>
      <c r="M32" s="182">
        <f t="shared" si="2"/>
        <v>63000</v>
      </c>
      <c r="N32" s="142">
        <f t="shared" si="3"/>
        <v>15</v>
      </c>
      <c r="O32" s="145">
        <v>0.4</v>
      </c>
      <c r="P32" s="182">
        <f t="shared" si="4"/>
        <v>5700</v>
      </c>
      <c r="Q32" s="143">
        <f t="shared" si="0"/>
      </c>
      <c r="R32" s="198"/>
      <c r="S32" s="130"/>
      <c r="W32" s="99" t="s">
        <v>253</v>
      </c>
      <c r="AA32" s="112"/>
      <c r="AC32" s="131">
        <v>15</v>
      </c>
      <c r="AD32" s="132" t="e">
        <f t="shared" si="1"/>
        <v>#VALUE!</v>
      </c>
      <c r="AE32" s="146" t="e">
        <f t="shared" si="5"/>
        <v>#VALUE!</v>
      </c>
      <c r="AF32" s="132">
        <v>50</v>
      </c>
      <c r="AG32" s="132">
        <v>15</v>
      </c>
      <c r="AH32" s="132" t="e">
        <f t="shared" si="6"/>
        <v>#VALUE!</v>
      </c>
      <c r="AI32" s="132">
        <f aca="true" t="shared" si="12" ref="AI32:AI39">0.85*0.8*0.85</f>
        <v>0.5780000000000001</v>
      </c>
      <c r="AJ32" s="132">
        <v>15</v>
      </c>
      <c r="AK32" s="133">
        <v>58000</v>
      </c>
      <c r="AL32" s="134">
        <f t="shared" si="8"/>
        <v>4957.264957264958</v>
      </c>
      <c r="AM32" s="134"/>
      <c r="AN32" s="134">
        <f t="shared" si="9"/>
        <v>62957.26495726496</v>
      </c>
      <c r="AO32" s="134">
        <f t="shared" si="10"/>
        <v>63000</v>
      </c>
      <c r="AP32" s="133"/>
      <c r="AQ32" s="135">
        <v>26</v>
      </c>
    </row>
    <row r="33" spans="1:43" s="99" customFormat="1" ht="12.75">
      <c r="A33" s="124">
        <v>25</v>
      </c>
      <c r="B33" s="125" t="s">
        <v>221</v>
      </c>
      <c r="C33" s="191" t="s">
        <v>307</v>
      </c>
      <c r="D33" s="189" t="s">
        <v>246</v>
      </c>
      <c r="E33" s="184" t="s">
        <v>306</v>
      </c>
      <c r="F33" s="144" t="s">
        <v>337</v>
      </c>
      <c r="G33" s="126">
        <v>37954</v>
      </c>
      <c r="H33" s="126">
        <v>37954</v>
      </c>
      <c r="I33" s="127">
        <v>39.1258</v>
      </c>
      <c r="J33" s="125"/>
      <c r="K33" s="128">
        <v>115200</v>
      </c>
      <c r="L33" s="128">
        <v>11520</v>
      </c>
      <c r="M33" s="182">
        <f t="shared" si="2"/>
        <v>63000</v>
      </c>
      <c r="N33" s="142">
        <f t="shared" si="3"/>
        <v>15</v>
      </c>
      <c r="O33" s="145">
        <v>0.4</v>
      </c>
      <c r="P33" s="182">
        <f t="shared" si="4"/>
        <v>5700</v>
      </c>
      <c r="Q33" s="143">
        <f t="shared" si="0"/>
      </c>
      <c r="R33" s="198"/>
      <c r="S33" s="130"/>
      <c r="W33" s="99" t="s">
        <v>253</v>
      </c>
      <c r="AA33" s="112"/>
      <c r="AC33" s="131">
        <v>15</v>
      </c>
      <c r="AD33" s="132" t="e">
        <f t="shared" si="1"/>
        <v>#VALUE!</v>
      </c>
      <c r="AE33" s="146" t="e">
        <f t="shared" si="5"/>
        <v>#VALUE!</v>
      </c>
      <c r="AF33" s="132">
        <v>50</v>
      </c>
      <c r="AG33" s="132">
        <f aca="true" t="shared" si="13" ref="AG33:AG50">(AF33-I33)/AF33*100</f>
        <v>21.748400000000004</v>
      </c>
      <c r="AH33" s="132" t="e">
        <f t="shared" si="6"/>
        <v>#VALUE!</v>
      </c>
      <c r="AI33" s="132">
        <f t="shared" si="12"/>
        <v>0.5780000000000001</v>
      </c>
      <c r="AJ33" s="132">
        <v>15</v>
      </c>
      <c r="AK33" s="133">
        <v>58000</v>
      </c>
      <c r="AL33" s="134">
        <f t="shared" si="8"/>
        <v>4957.264957264958</v>
      </c>
      <c r="AM33" s="134"/>
      <c r="AN33" s="134">
        <f t="shared" si="9"/>
        <v>62957.26495726496</v>
      </c>
      <c r="AO33" s="134">
        <f t="shared" si="10"/>
        <v>63000</v>
      </c>
      <c r="AP33" s="133"/>
      <c r="AQ33" s="135">
        <v>27</v>
      </c>
    </row>
    <row r="34" spans="1:43" s="99" customFormat="1" ht="12.75">
      <c r="A34" s="124">
        <v>26</v>
      </c>
      <c r="B34" s="125" t="s">
        <v>222</v>
      </c>
      <c r="C34" s="191" t="s">
        <v>307</v>
      </c>
      <c r="D34" s="189" t="s">
        <v>247</v>
      </c>
      <c r="E34" s="184" t="s">
        <v>306</v>
      </c>
      <c r="F34" s="144" t="s">
        <v>337</v>
      </c>
      <c r="G34" s="126">
        <v>37959</v>
      </c>
      <c r="H34" s="126">
        <v>37959</v>
      </c>
      <c r="I34" s="127">
        <v>31.9929</v>
      </c>
      <c r="J34" s="125"/>
      <c r="K34" s="128">
        <v>98300</v>
      </c>
      <c r="L34" s="128">
        <v>9830</v>
      </c>
      <c r="M34" s="182">
        <f t="shared" si="2"/>
        <v>63000</v>
      </c>
      <c r="N34" s="142" t="e">
        <f t="shared" si="3"/>
        <v>#VALUE!</v>
      </c>
      <c r="O34" s="145">
        <v>0.4</v>
      </c>
      <c r="P34" s="182" t="e">
        <f t="shared" si="4"/>
        <v>#VALUE!</v>
      </c>
      <c r="Q34" s="143">
        <f t="shared" si="0"/>
      </c>
      <c r="R34" s="198"/>
      <c r="S34" s="130"/>
      <c r="W34" s="99" t="s">
        <v>253</v>
      </c>
      <c r="AA34" s="112"/>
      <c r="AC34" s="131">
        <v>15</v>
      </c>
      <c r="AD34" s="132" t="e">
        <f t="shared" si="1"/>
        <v>#VALUE!</v>
      </c>
      <c r="AE34" s="146" t="e">
        <f t="shared" si="5"/>
        <v>#VALUE!</v>
      </c>
      <c r="AF34" s="132">
        <v>50</v>
      </c>
      <c r="AG34" s="132">
        <f t="shared" si="13"/>
        <v>36.0142</v>
      </c>
      <c r="AH34" s="132" t="e">
        <f t="shared" si="6"/>
        <v>#VALUE!</v>
      </c>
      <c r="AI34" s="132">
        <f t="shared" si="12"/>
        <v>0.5780000000000001</v>
      </c>
      <c r="AJ34" s="132" t="e">
        <f t="shared" si="7"/>
        <v>#VALUE!</v>
      </c>
      <c r="AK34" s="133">
        <v>58000</v>
      </c>
      <c r="AL34" s="134">
        <f t="shared" si="8"/>
        <v>4957.264957264958</v>
      </c>
      <c r="AM34" s="134"/>
      <c r="AN34" s="134">
        <f t="shared" si="9"/>
        <v>62957.26495726496</v>
      </c>
      <c r="AO34" s="134">
        <f t="shared" si="10"/>
        <v>63000</v>
      </c>
      <c r="AP34" s="133"/>
      <c r="AQ34" s="135">
        <v>28</v>
      </c>
    </row>
    <row r="35" spans="1:43" s="99" customFormat="1" ht="12.75">
      <c r="A35" s="124">
        <v>27</v>
      </c>
      <c r="B35" s="125" t="s">
        <v>223</v>
      </c>
      <c r="C35" s="191" t="s">
        <v>307</v>
      </c>
      <c r="D35" s="189" t="s">
        <v>247</v>
      </c>
      <c r="E35" s="184" t="s">
        <v>306</v>
      </c>
      <c r="F35" s="144" t="s">
        <v>337</v>
      </c>
      <c r="G35" s="126">
        <v>38050</v>
      </c>
      <c r="H35" s="126">
        <v>38050</v>
      </c>
      <c r="I35" s="127">
        <v>41.9908</v>
      </c>
      <c r="J35" s="125"/>
      <c r="K35" s="128">
        <v>98100</v>
      </c>
      <c r="L35" s="128">
        <v>9810</v>
      </c>
      <c r="M35" s="182">
        <f t="shared" si="2"/>
        <v>63000</v>
      </c>
      <c r="N35" s="142">
        <f t="shared" si="3"/>
        <v>15</v>
      </c>
      <c r="O35" s="145">
        <v>0.4</v>
      </c>
      <c r="P35" s="182">
        <f t="shared" si="4"/>
        <v>5700</v>
      </c>
      <c r="Q35" s="143">
        <f t="shared" si="0"/>
      </c>
      <c r="R35" s="198"/>
      <c r="S35" s="130"/>
      <c r="W35" s="99" t="s">
        <v>253</v>
      </c>
      <c r="AA35" s="112"/>
      <c r="AC35" s="131">
        <v>15</v>
      </c>
      <c r="AD35" s="132" t="e">
        <f t="shared" si="1"/>
        <v>#VALUE!</v>
      </c>
      <c r="AE35" s="146" t="e">
        <f t="shared" si="5"/>
        <v>#VALUE!</v>
      </c>
      <c r="AF35" s="132">
        <v>50</v>
      </c>
      <c r="AG35" s="132">
        <f t="shared" si="13"/>
        <v>16.0184</v>
      </c>
      <c r="AH35" s="132" t="e">
        <f t="shared" si="6"/>
        <v>#VALUE!</v>
      </c>
      <c r="AI35" s="132">
        <f t="shared" si="12"/>
        <v>0.5780000000000001</v>
      </c>
      <c r="AJ35" s="132">
        <v>15</v>
      </c>
      <c r="AK35" s="133">
        <v>58000</v>
      </c>
      <c r="AL35" s="134">
        <f t="shared" si="8"/>
        <v>4957.264957264958</v>
      </c>
      <c r="AM35" s="134"/>
      <c r="AN35" s="134">
        <f t="shared" si="9"/>
        <v>62957.26495726496</v>
      </c>
      <c r="AO35" s="134">
        <f t="shared" si="10"/>
        <v>63000</v>
      </c>
      <c r="AP35" s="133"/>
      <c r="AQ35" s="135">
        <v>29</v>
      </c>
    </row>
    <row r="36" spans="1:43" s="99" customFormat="1" ht="12.75">
      <c r="A36" s="124">
        <v>28</v>
      </c>
      <c r="B36" s="125" t="s">
        <v>224</v>
      </c>
      <c r="C36" s="191" t="s">
        <v>307</v>
      </c>
      <c r="D36" s="189" t="s">
        <v>246</v>
      </c>
      <c r="E36" s="184" t="s">
        <v>306</v>
      </c>
      <c r="F36" s="144" t="s">
        <v>337</v>
      </c>
      <c r="G36" s="126">
        <v>38170</v>
      </c>
      <c r="H36" s="126">
        <v>38170</v>
      </c>
      <c r="I36" s="127">
        <v>36.5555</v>
      </c>
      <c r="J36" s="125"/>
      <c r="K36" s="128">
        <v>115200</v>
      </c>
      <c r="L36" s="128">
        <v>11520</v>
      </c>
      <c r="M36" s="182">
        <f t="shared" si="2"/>
        <v>63000</v>
      </c>
      <c r="N36" s="142" t="e">
        <f t="shared" si="3"/>
        <v>#VALUE!</v>
      </c>
      <c r="O36" s="145">
        <v>0.4</v>
      </c>
      <c r="P36" s="182" t="e">
        <f t="shared" si="4"/>
        <v>#VALUE!</v>
      </c>
      <c r="Q36" s="143">
        <f t="shared" si="0"/>
      </c>
      <c r="R36" s="198"/>
      <c r="S36" s="130"/>
      <c r="W36" s="99" t="s">
        <v>253</v>
      </c>
      <c r="AA36" s="112"/>
      <c r="AC36" s="131">
        <v>15</v>
      </c>
      <c r="AD36" s="132" t="e">
        <f t="shared" si="1"/>
        <v>#VALUE!</v>
      </c>
      <c r="AE36" s="146" t="e">
        <f t="shared" si="5"/>
        <v>#VALUE!</v>
      </c>
      <c r="AF36" s="132">
        <v>50</v>
      </c>
      <c r="AG36" s="132">
        <f t="shared" si="13"/>
        <v>26.888999999999996</v>
      </c>
      <c r="AH36" s="132" t="e">
        <f t="shared" si="6"/>
        <v>#VALUE!</v>
      </c>
      <c r="AI36" s="132">
        <f t="shared" si="12"/>
        <v>0.5780000000000001</v>
      </c>
      <c r="AJ36" s="132" t="e">
        <f t="shared" si="7"/>
        <v>#VALUE!</v>
      </c>
      <c r="AK36" s="133">
        <v>58000</v>
      </c>
      <c r="AL36" s="134">
        <f t="shared" si="8"/>
        <v>4957.264957264958</v>
      </c>
      <c r="AM36" s="134"/>
      <c r="AN36" s="134">
        <f t="shared" si="9"/>
        <v>62957.26495726496</v>
      </c>
      <c r="AO36" s="134">
        <f t="shared" si="10"/>
        <v>63000</v>
      </c>
      <c r="AP36" s="133"/>
      <c r="AQ36" s="135">
        <v>30</v>
      </c>
    </row>
    <row r="37" spans="1:43" s="99" customFormat="1" ht="12.75">
      <c r="A37" s="124">
        <v>29</v>
      </c>
      <c r="B37" s="125" t="s">
        <v>225</v>
      </c>
      <c r="C37" s="191" t="s">
        <v>307</v>
      </c>
      <c r="D37" s="189" t="s">
        <v>247</v>
      </c>
      <c r="E37" s="184" t="s">
        <v>306</v>
      </c>
      <c r="F37" s="144" t="s">
        <v>337</v>
      </c>
      <c r="G37" s="126">
        <v>38223</v>
      </c>
      <c r="H37" s="126">
        <v>38223</v>
      </c>
      <c r="I37" s="127">
        <v>37.8017</v>
      </c>
      <c r="J37" s="125"/>
      <c r="K37" s="128">
        <v>97700</v>
      </c>
      <c r="L37" s="128">
        <v>9770</v>
      </c>
      <c r="M37" s="182">
        <f t="shared" si="2"/>
        <v>63000</v>
      </c>
      <c r="N37" s="142">
        <f t="shared" si="3"/>
        <v>15</v>
      </c>
      <c r="O37" s="145">
        <v>0.4</v>
      </c>
      <c r="P37" s="182">
        <f t="shared" si="4"/>
        <v>5700</v>
      </c>
      <c r="Q37" s="143">
        <f t="shared" si="0"/>
      </c>
      <c r="R37" s="198"/>
      <c r="S37" s="130"/>
      <c r="W37" s="99" t="s">
        <v>253</v>
      </c>
      <c r="AA37" s="112"/>
      <c r="AC37" s="131">
        <v>15</v>
      </c>
      <c r="AD37" s="132" t="e">
        <f t="shared" si="1"/>
        <v>#VALUE!</v>
      </c>
      <c r="AE37" s="146" t="e">
        <f t="shared" si="5"/>
        <v>#VALUE!</v>
      </c>
      <c r="AF37" s="132">
        <v>50</v>
      </c>
      <c r="AG37" s="132">
        <f t="shared" si="13"/>
        <v>24.396600000000007</v>
      </c>
      <c r="AH37" s="132" t="e">
        <f t="shared" si="6"/>
        <v>#VALUE!</v>
      </c>
      <c r="AI37" s="132">
        <f t="shared" si="12"/>
        <v>0.5780000000000001</v>
      </c>
      <c r="AJ37" s="132">
        <v>15</v>
      </c>
      <c r="AK37" s="133">
        <v>58000</v>
      </c>
      <c r="AL37" s="134">
        <f t="shared" si="8"/>
        <v>4957.264957264958</v>
      </c>
      <c r="AM37" s="134"/>
      <c r="AN37" s="134">
        <f t="shared" si="9"/>
        <v>62957.26495726496</v>
      </c>
      <c r="AO37" s="134">
        <f t="shared" si="10"/>
        <v>63000</v>
      </c>
      <c r="AP37" s="133"/>
      <c r="AQ37" s="135">
        <v>31</v>
      </c>
    </row>
    <row r="38" spans="1:43" s="99" customFormat="1" ht="12.75">
      <c r="A38" s="124">
        <v>30</v>
      </c>
      <c r="B38" s="125" t="s">
        <v>226</v>
      </c>
      <c r="C38" s="191" t="s">
        <v>307</v>
      </c>
      <c r="D38" s="189" t="s">
        <v>247</v>
      </c>
      <c r="E38" s="184" t="s">
        <v>306</v>
      </c>
      <c r="F38" s="144" t="s">
        <v>337</v>
      </c>
      <c r="G38" s="126">
        <v>38223</v>
      </c>
      <c r="H38" s="126">
        <v>38223</v>
      </c>
      <c r="I38" s="127">
        <v>39.7837</v>
      </c>
      <c r="J38" s="125"/>
      <c r="K38" s="128">
        <v>97700</v>
      </c>
      <c r="L38" s="128">
        <v>9770</v>
      </c>
      <c r="M38" s="182">
        <f t="shared" si="2"/>
        <v>63000</v>
      </c>
      <c r="N38" s="142">
        <f t="shared" si="3"/>
        <v>15</v>
      </c>
      <c r="O38" s="145">
        <v>0.4</v>
      </c>
      <c r="P38" s="182">
        <f t="shared" si="4"/>
        <v>5700</v>
      </c>
      <c r="Q38" s="143">
        <f t="shared" si="0"/>
      </c>
      <c r="R38" s="198"/>
      <c r="S38" s="130"/>
      <c r="W38" s="99" t="s">
        <v>253</v>
      </c>
      <c r="AA38" s="112"/>
      <c r="AC38" s="131">
        <v>15</v>
      </c>
      <c r="AD38" s="132" t="e">
        <f t="shared" si="1"/>
        <v>#VALUE!</v>
      </c>
      <c r="AE38" s="146" t="e">
        <f t="shared" si="5"/>
        <v>#VALUE!</v>
      </c>
      <c r="AF38" s="132">
        <v>50</v>
      </c>
      <c r="AG38" s="132">
        <f t="shared" si="13"/>
        <v>20.432599999999994</v>
      </c>
      <c r="AH38" s="132" t="e">
        <f t="shared" si="6"/>
        <v>#VALUE!</v>
      </c>
      <c r="AI38" s="132">
        <f t="shared" si="12"/>
        <v>0.5780000000000001</v>
      </c>
      <c r="AJ38" s="132">
        <v>15</v>
      </c>
      <c r="AK38" s="133">
        <v>58000</v>
      </c>
      <c r="AL38" s="134">
        <f t="shared" si="8"/>
        <v>4957.264957264958</v>
      </c>
      <c r="AM38" s="134"/>
      <c r="AN38" s="134">
        <f t="shared" si="9"/>
        <v>62957.26495726496</v>
      </c>
      <c r="AO38" s="134">
        <f t="shared" si="10"/>
        <v>63000</v>
      </c>
      <c r="AP38" s="133"/>
      <c r="AQ38" s="135">
        <v>32</v>
      </c>
    </row>
    <row r="39" spans="1:43" s="99" customFormat="1" ht="12.75">
      <c r="A39" s="124">
        <v>31</v>
      </c>
      <c r="B39" s="125" t="s">
        <v>227</v>
      </c>
      <c r="C39" s="191" t="s">
        <v>307</v>
      </c>
      <c r="D39" s="189" t="s">
        <v>247</v>
      </c>
      <c r="E39" s="184" t="s">
        <v>306</v>
      </c>
      <c r="F39" s="144" t="s">
        <v>337</v>
      </c>
      <c r="G39" s="126">
        <v>38025</v>
      </c>
      <c r="H39" s="126">
        <v>38025</v>
      </c>
      <c r="I39" s="127">
        <v>38.3339</v>
      </c>
      <c r="J39" s="125"/>
      <c r="K39" s="128">
        <v>98300</v>
      </c>
      <c r="L39" s="128">
        <v>9830</v>
      </c>
      <c r="M39" s="182">
        <f t="shared" si="2"/>
        <v>63000</v>
      </c>
      <c r="N39" s="142">
        <f t="shared" si="3"/>
        <v>15</v>
      </c>
      <c r="O39" s="145">
        <v>0.4</v>
      </c>
      <c r="P39" s="182">
        <f t="shared" si="4"/>
        <v>5700</v>
      </c>
      <c r="Q39" s="143">
        <f t="shared" si="0"/>
      </c>
      <c r="R39" s="198"/>
      <c r="S39" s="130"/>
      <c r="W39" s="99" t="s">
        <v>253</v>
      </c>
      <c r="AA39" s="112"/>
      <c r="AC39" s="131">
        <v>15</v>
      </c>
      <c r="AD39" s="132" t="e">
        <f t="shared" si="1"/>
        <v>#VALUE!</v>
      </c>
      <c r="AE39" s="146" t="e">
        <f t="shared" si="5"/>
        <v>#VALUE!</v>
      </c>
      <c r="AF39" s="132">
        <v>50</v>
      </c>
      <c r="AG39" s="132">
        <f t="shared" si="13"/>
        <v>23.3322</v>
      </c>
      <c r="AH39" s="132" t="e">
        <f t="shared" si="6"/>
        <v>#VALUE!</v>
      </c>
      <c r="AI39" s="132">
        <f t="shared" si="12"/>
        <v>0.5780000000000001</v>
      </c>
      <c r="AJ39" s="132">
        <v>15</v>
      </c>
      <c r="AK39" s="133">
        <v>58000</v>
      </c>
      <c r="AL39" s="134">
        <f t="shared" si="8"/>
        <v>4957.264957264958</v>
      </c>
      <c r="AM39" s="134"/>
      <c r="AN39" s="134">
        <f t="shared" si="9"/>
        <v>62957.26495726496</v>
      </c>
      <c r="AO39" s="134">
        <f t="shared" si="10"/>
        <v>63000</v>
      </c>
      <c r="AP39" s="133"/>
      <c r="AQ39" s="135">
        <v>33</v>
      </c>
    </row>
    <row r="40" spans="1:43" s="99" customFormat="1" ht="12.75">
      <c r="A40" s="124">
        <v>32</v>
      </c>
      <c r="B40" s="125" t="s">
        <v>228</v>
      </c>
      <c r="C40" s="191" t="s">
        <v>325</v>
      </c>
      <c r="D40" s="189" t="s">
        <v>248</v>
      </c>
      <c r="E40" s="183" t="s">
        <v>323</v>
      </c>
      <c r="F40" s="144" t="s">
        <v>337</v>
      </c>
      <c r="G40" s="126">
        <v>37704</v>
      </c>
      <c r="H40" s="126">
        <v>37704</v>
      </c>
      <c r="I40" s="127">
        <v>42.1602</v>
      </c>
      <c r="J40" s="125"/>
      <c r="K40" s="128">
        <v>264400</v>
      </c>
      <c r="L40" s="128">
        <v>26440</v>
      </c>
      <c r="M40" s="182">
        <f t="shared" si="2"/>
        <v>227900</v>
      </c>
      <c r="N40" s="142" t="e">
        <f t="shared" si="3"/>
        <v>#VALUE!</v>
      </c>
      <c r="O40" s="145">
        <v>0.3</v>
      </c>
      <c r="P40" s="182" t="e">
        <f t="shared" si="4"/>
        <v>#VALUE!</v>
      </c>
      <c r="Q40" s="143">
        <f t="shared" si="0"/>
      </c>
      <c r="R40" s="198"/>
      <c r="S40" s="130"/>
      <c r="W40" s="99" t="s">
        <v>257</v>
      </c>
      <c r="AA40" s="112"/>
      <c r="AC40" s="131">
        <v>15</v>
      </c>
      <c r="AD40" s="132" t="e">
        <f t="shared" si="1"/>
        <v>#VALUE!</v>
      </c>
      <c r="AE40" s="146" t="e">
        <f t="shared" si="5"/>
        <v>#VALUE!</v>
      </c>
      <c r="AF40" s="132">
        <v>60</v>
      </c>
      <c r="AG40" s="132">
        <f t="shared" si="13"/>
        <v>29.732999999999993</v>
      </c>
      <c r="AH40" s="132" t="e">
        <f t="shared" si="6"/>
        <v>#VALUE!</v>
      </c>
      <c r="AI40" s="132">
        <f>1*0.8*0.85</f>
        <v>0.68</v>
      </c>
      <c r="AJ40" s="132" t="e">
        <f t="shared" si="7"/>
        <v>#VALUE!</v>
      </c>
      <c r="AK40" s="133">
        <v>210000</v>
      </c>
      <c r="AL40" s="134">
        <f t="shared" si="8"/>
        <v>17948.71794871795</v>
      </c>
      <c r="AM40" s="134"/>
      <c r="AN40" s="134">
        <f t="shared" si="9"/>
        <v>227948.71794871794</v>
      </c>
      <c r="AO40" s="134">
        <f t="shared" si="10"/>
        <v>227900</v>
      </c>
      <c r="AP40" s="133"/>
      <c r="AQ40" s="135">
        <v>34</v>
      </c>
    </row>
    <row r="41" spans="1:43" s="99" customFormat="1" ht="12.75">
      <c r="A41" s="124">
        <v>33</v>
      </c>
      <c r="B41" s="125" t="s">
        <v>229</v>
      </c>
      <c r="C41" s="191" t="s">
        <v>325</v>
      </c>
      <c r="D41" s="189" t="s">
        <v>248</v>
      </c>
      <c r="E41" s="183" t="s">
        <v>323</v>
      </c>
      <c r="F41" s="144" t="s">
        <v>337</v>
      </c>
      <c r="G41" s="126">
        <v>37967</v>
      </c>
      <c r="H41" s="126">
        <v>37967</v>
      </c>
      <c r="I41" s="127">
        <v>41.0857</v>
      </c>
      <c r="J41" s="125"/>
      <c r="K41" s="128">
        <v>251000</v>
      </c>
      <c r="L41" s="128">
        <v>25100</v>
      </c>
      <c r="M41" s="182">
        <f t="shared" si="2"/>
        <v>227900</v>
      </c>
      <c r="N41" s="142" t="e">
        <f t="shared" si="3"/>
        <v>#VALUE!</v>
      </c>
      <c r="O41" s="145">
        <v>0.3</v>
      </c>
      <c r="P41" s="182" t="e">
        <f t="shared" si="4"/>
        <v>#VALUE!</v>
      </c>
      <c r="Q41" s="143">
        <f t="shared" si="0"/>
      </c>
      <c r="R41" s="198" t="s">
        <v>338</v>
      </c>
      <c r="S41" s="130"/>
      <c r="W41" s="99" t="s">
        <v>258</v>
      </c>
      <c r="AA41" s="112"/>
      <c r="AC41" s="131">
        <v>15</v>
      </c>
      <c r="AD41" s="132" t="e">
        <f t="shared" si="1"/>
        <v>#VALUE!</v>
      </c>
      <c r="AE41" s="146" t="e">
        <f t="shared" si="5"/>
        <v>#VALUE!</v>
      </c>
      <c r="AF41" s="132">
        <v>60</v>
      </c>
      <c r="AG41" s="132">
        <f t="shared" si="13"/>
        <v>31.52383333333333</v>
      </c>
      <c r="AH41" s="132" t="e">
        <f t="shared" si="6"/>
        <v>#VALUE!</v>
      </c>
      <c r="AI41" s="132">
        <f>1*0.8*0.8</f>
        <v>0.6400000000000001</v>
      </c>
      <c r="AJ41" s="132" t="e">
        <f t="shared" si="7"/>
        <v>#VALUE!</v>
      </c>
      <c r="AK41" s="133">
        <v>210000</v>
      </c>
      <c r="AL41" s="134">
        <f t="shared" si="8"/>
        <v>17948.71794871795</v>
      </c>
      <c r="AM41" s="134"/>
      <c r="AN41" s="134">
        <f t="shared" si="9"/>
        <v>227948.71794871794</v>
      </c>
      <c r="AO41" s="134">
        <f t="shared" si="10"/>
        <v>227900</v>
      </c>
      <c r="AP41" s="133"/>
      <c r="AQ41" s="135">
        <v>35</v>
      </c>
    </row>
    <row r="42" spans="1:43" s="99" customFormat="1" ht="12.75">
      <c r="A42" s="124">
        <v>34</v>
      </c>
      <c r="B42" s="125" t="s">
        <v>230</v>
      </c>
      <c r="C42" s="191" t="s">
        <v>325</v>
      </c>
      <c r="D42" s="189" t="s">
        <v>248</v>
      </c>
      <c r="E42" s="183" t="s">
        <v>323</v>
      </c>
      <c r="F42" s="144" t="s">
        <v>337</v>
      </c>
      <c r="G42" s="126">
        <v>37979</v>
      </c>
      <c r="H42" s="126">
        <v>37979</v>
      </c>
      <c r="I42" s="127">
        <v>46.3362</v>
      </c>
      <c r="J42" s="125"/>
      <c r="K42" s="128">
        <v>251000</v>
      </c>
      <c r="L42" s="128">
        <v>25100</v>
      </c>
      <c r="M42" s="182">
        <f t="shared" si="2"/>
        <v>227900</v>
      </c>
      <c r="N42" s="142" t="e">
        <f t="shared" si="3"/>
        <v>#VALUE!</v>
      </c>
      <c r="O42" s="145">
        <v>0.3</v>
      </c>
      <c r="P42" s="182" t="e">
        <f t="shared" si="4"/>
        <v>#VALUE!</v>
      </c>
      <c r="Q42" s="143">
        <f t="shared" si="0"/>
      </c>
      <c r="R42" s="198" t="s">
        <v>338</v>
      </c>
      <c r="S42" s="130"/>
      <c r="W42" s="99" t="s">
        <v>258</v>
      </c>
      <c r="AA42" s="112"/>
      <c r="AC42" s="131">
        <v>15</v>
      </c>
      <c r="AD42" s="132" t="e">
        <f t="shared" si="1"/>
        <v>#VALUE!</v>
      </c>
      <c r="AE42" s="146" t="e">
        <f t="shared" si="5"/>
        <v>#VALUE!</v>
      </c>
      <c r="AF42" s="132">
        <v>60</v>
      </c>
      <c r="AG42" s="132">
        <f t="shared" si="13"/>
        <v>22.773000000000003</v>
      </c>
      <c r="AH42" s="132" t="e">
        <f t="shared" si="6"/>
        <v>#VALUE!</v>
      </c>
      <c r="AI42" s="132">
        <f>1*0.8*0.8</f>
        <v>0.6400000000000001</v>
      </c>
      <c r="AJ42" s="132" t="e">
        <f t="shared" si="7"/>
        <v>#VALUE!</v>
      </c>
      <c r="AK42" s="133">
        <v>210000</v>
      </c>
      <c r="AL42" s="134">
        <f t="shared" si="8"/>
        <v>17948.71794871795</v>
      </c>
      <c r="AM42" s="134"/>
      <c r="AN42" s="134">
        <f t="shared" si="9"/>
        <v>227948.71794871794</v>
      </c>
      <c r="AO42" s="134">
        <f t="shared" si="10"/>
        <v>227900</v>
      </c>
      <c r="AP42" s="133"/>
      <c r="AQ42" s="135">
        <v>36</v>
      </c>
    </row>
    <row r="43" spans="1:43" s="99" customFormat="1" ht="12.75">
      <c r="A43" s="124">
        <v>35</v>
      </c>
      <c r="B43" s="125" t="s">
        <v>259</v>
      </c>
      <c r="C43" s="200" t="s">
        <v>291</v>
      </c>
      <c r="D43" s="189" t="s">
        <v>275</v>
      </c>
      <c r="E43" s="186" t="s">
        <v>296</v>
      </c>
      <c r="F43" s="144" t="s">
        <v>337</v>
      </c>
      <c r="G43" s="126">
        <v>39216</v>
      </c>
      <c r="H43" s="126">
        <v>39216</v>
      </c>
      <c r="I43" s="127">
        <v>42.9319</v>
      </c>
      <c r="J43" s="125"/>
      <c r="K43" s="128">
        <v>250600</v>
      </c>
      <c r="L43" s="128">
        <v>25060</v>
      </c>
      <c r="M43" s="182">
        <f t="shared" si="2"/>
        <v>173700</v>
      </c>
      <c r="N43" s="142" t="e">
        <f t="shared" si="3"/>
        <v>#VALUE!</v>
      </c>
      <c r="O43" s="145">
        <v>0.2</v>
      </c>
      <c r="P43" s="182" t="e">
        <f t="shared" si="4"/>
        <v>#VALUE!</v>
      </c>
      <c r="Q43" s="143">
        <f t="shared" si="0"/>
      </c>
      <c r="R43" s="198" t="s">
        <v>338</v>
      </c>
      <c r="S43" s="130"/>
      <c r="W43" s="99" t="s">
        <v>249</v>
      </c>
      <c r="AA43" s="112"/>
      <c r="AC43" s="131">
        <v>15</v>
      </c>
      <c r="AD43" s="132" t="e">
        <f t="shared" si="1"/>
        <v>#VALUE!</v>
      </c>
      <c r="AE43" s="146" t="e">
        <f t="shared" si="5"/>
        <v>#VALUE!</v>
      </c>
      <c r="AF43" s="132">
        <v>60</v>
      </c>
      <c r="AG43" s="132">
        <f t="shared" si="13"/>
        <v>28.446833333333338</v>
      </c>
      <c r="AH43" s="132" t="e">
        <f t="shared" si="6"/>
        <v>#VALUE!</v>
      </c>
      <c r="AI43" s="132">
        <f>1*0.8*0.8</f>
        <v>0.6400000000000001</v>
      </c>
      <c r="AJ43" s="132" t="e">
        <f t="shared" si="7"/>
        <v>#VALUE!</v>
      </c>
      <c r="AK43" s="133">
        <v>160000</v>
      </c>
      <c r="AL43" s="134">
        <f t="shared" si="8"/>
        <v>13675.213675213676</v>
      </c>
      <c r="AM43" s="134"/>
      <c r="AN43" s="134">
        <f t="shared" si="9"/>
        <v>173675.2136752137</v>
      </c>
      <c r="AO43" s="134">
        <f t="shared" si="10"/>
        <v>173700</v>
      </c>
      <c r="AP43" s="133"/>
      <c r="AQ43" s="135">
        <v>39</v>
      </c>
    </row>
    <row r="44" spans="1:43" s="99" customFormat="1" ht="12.75">
      <c r="A44" s="124">
        <v>36</v>
      </c>
      <c r="B44" s="125" t="s">
        <v>260</v>
      </c>
      <c r="C44" s="191" t="s">
        <v>322</v>
      </c>
      <c r="D44" s="189" t="s">
        <v>276</v>
      </c>
      <c r="E44" s="183" t="s">
        <v>321</v>
      </c>
      <c r="F44" s="144" t="s">
        <v>337</v>
      </c>
      <c r="G44" s="126">
        <v>38236</v>
      </c>
      <c r="H44" s="126">
        <v>38236</v>
      </c>
      <c r="I44" s="127">
        <v>39.4679</v>
      </c>
      <c r="J44" s="125"/>
      <c r="K44" s="128">
        <v>258100</v>
      </c>
      <c r="L44" s="128">
        <v>25810</v>
      </c>
      <c r="M44" s="182">
        <f t="shared" si="2"/>
        <v>106400</v>
      </c>
      <c r="N44" s="142">
        <f t="shared" si="3"/>
        <v>10</v>
      </c>
      <c r="O44" s="145">
        <v>0.3</v>
      </c>
      <c r="P44" s="182">
        <f t="shared" si="4"/>
        <v>7400</v>
      </c>
      <c r="Q44" s="143">
        <f t="shared" si="0"/>
      </c>
      <c r="R44" s="198" t="s">
        <v>338</v>
      </c>
      <c r="S44" s="130"/>
      <c r="W44" s="99" t="s">
        <v>255</v>
      </c>
      <c r="AA44" s="112"/>
      <c r="AC44" s="131">
        <v>15</v>
      </c>
      <c r="AD44" s="132" t="e">
        <f t="shared" si="1"/>
        <v>#VALUE!</v>
      </c>
      <c r="AE44" s="146" t="e">
        <f t="shared" si="5"/>
        <v>#VALUE!</v>
      </c>
      <c r="AF44" s="132">
        <v>50</v>
      </c>
      <c r="AG44" s="132">
        <f t="shared" si="13"/>
        <v>21.0642</v>
      </c>
      <c r="AH44" s="132" t="e">
        <f t="shared" si="6"/>
        <v>#VALUE!</v>
      </c>
      <c r="AI44" s="132">
        <f>0.85*0.8*0.85</f>
        <v>0.5780000000000001</v>
      </c>
      <c r="AJ44" s="132">
        <v>10</v>
      </c>
      <c r="AK44" s="133">
        <v>98000</v>
      </c>
      <c r="AL44" s="134">
        <f t="shared" si="8"/>
        <v>8376.068376068377</v>
      </c>
      <c r="AM44" s="134"/>
      <c r="AN44" s="134">
        <f t="shared" si="9"/>
        <v>106376.06837606838</v>
      </c>
      <c r="AO44" s="134">
        <f t="shared" si="10"/>
        <v>106400</v>
      </c>
      <c r="AP44" s="133"/>
      <c r="AQ44" s="135">
        <v>40</v>
      </c>
    </row>
    <row r="45" spans="1:43" s="99" customFormat="1" ht="12.75">
      <c r="A45" s="124">
        <v>37</v>
      </c>
      <c r="B45" s="125" t="s">
        <v>265</v>
      </c>
      <c r="C45" s="192" t="s">
        <v>326</v>
      </c>
      <c r="D45" s="189" t="s">
        <v>324</v>
      </c>
      <c r="E45" s="183" t="s">
        <v>327</v>
      </c>
      <c r="F45" s="144" t="s">
        <v>337</v>
      </c>
      <c r="G45" s="126">
        <v>38349</v>
      </c>
      <c r="H45" s="126">
        <v>38349</v>
      </c>
      <c r="I45" s="127">
        <v>41.2459</v>
      </c>
      <c r="J45" s="125"/>
      <c r="K45" s="128">
        <v>427059</v>
      </c>
      <c r="L45" s="128">
        <v>42705.9</v>
      </c>
      <c r="M45" s="182">
        <f t="shared" si="2"/>
        <v>325600</v>
      </c>
      <c r="N45" s="142" t="e">
        <f t="shared" si="3"/>
        <v>#VALUE!</v>
      </c>
      <c r="O45" s="145">
        <v>0.3</v>
      </c>
      <c r="P45" s="182" t="e">
        <f t="shared" si="4"/>
        <v>#VALUE!</v>
      </c>
      <c r="Q45" s="143">
        <f t="shared" si="0"/>
      </c>
      <c r="R45" s="198" t="s">
        <v>338</v>
      </c>
      <c r="S45" s="130"/>
      <c r="W45" s="99" t="s">
        <v>287</v>
      </c>
      <c r="AA45" s="112"/>
      <c r="AC45" s="131">
        <v>15</v>
      </c>
      <c r="AD45" s="132" t="e">
        <f t="shared" si="1"/>
        <v>#VALUE!</v>
      </c>
      <c r="AE45" s="146" t="e">
        <f t="shared" si="5"/>
        <v>#VALUE!</v>
      </c>
      <c r="AF45" s="132">
        <v>60</v>
      </c>
      <c r="AG45" s="132">
        <f t="shared" si="13"/>
        <v>31.256833333333333</v>
      </c>
      <c r="AH45" s="132" t="e">
        <f t="shared" si="6"/>
        <v>#VALUE!</v>
      </c>
      <c r="AI45" s="132">
        <f aca="true" t="shared" si="14" ref="AI45:AI50">0.9*0.8*0.8</f>
        <v>0.5760000000000001</v>
      </c>
      <c r="AJ45" s="132" t="e">
        <f t="shared" si="7"/>
        <v>#VALUE!</v>
      </c>
      <c r="AK45" s="133">
        <v>300000</v>
      </c>
      <c r="AL45" s="134">
        <f t="shared" si="8"/>
        <v>25641.025641025644</v>
      </c>
      <c r="AM45" s="134"/>
      <c r="AN45" s="134">
        <f t="shared" si="9"/>
        <v>325641.0256410256</v>
      </c>
      <c r="AO45" s="134">
        <f t="shared" si="10"/>
        <v>325600</v>
      </c>
      <c r="AP45" s="133"/>
      <c r="AQ45" s="135">
        <v>48</v>
      </c>
    </row>
    <row r="46" spans="1:43" s="99" customFormat="1" ht="12.75">
      <c r="A46" s="124">
        <v>38</v>
      </c>
      <c r="B46" s="125" t="s">
        <v>266</v>
      </c>
      <c r="C46" s="192" t="s">
        <v>326</v>
      </c>
      <c r="D46" s="189" t="s">
        <v>281</v>
      </c>
      <c r="E46" s="183" t="s">
        <v>327</v>
      </c>
      <c r="F46" s="144" t="s">
        <v>337</v>
      </c>
      <c r="G46" s="126">
        <v>38349</v>
      </c>
      <c r="H46" s="126">
        <v>38349</v>
      </c>
      <c r="I46" s="127">
        <v>40.2434</v>
      </c>
      <c r="J46" s="125"/>
      <c r="K46" s="128">
        <v>427059</v>
      </c>
      <c r="L46" s="128">
        <v>42705.9</v>
      </c>
      <c r="M46" s="182">
        <f t="shared" si="2"/>
        <v>325600</v>
      </c>
      <c r="N46" s="142" t="e">
        <f t="shared" si="3"/>
        <v>#VALUE!</v>
      </c>
      <c r="O46" s="145">
        <v>0.3</v>
      </c>
      <c r="P46" s="182" t="e">
        <f t="shared" si="4"/>
        <v>#VALUE!</v>
      </c>
      <c r="Q46" s="143">
        <f t="shared" si="0"/>
      </c>
      <c r="R46" s="198" t="s">
        <v>338</v>
      </c>
      <c r="S46" s="130"/>
      <c r="W46" s="99" t="s">
        <v>287</v>
      </c>
      <c r="AA46" s="112"/>
      <c r="AC46" s="131">
        <v>15</v>
      </c>
      <c r="AD46" s="132" t="e">
        <f t="shared" si="1"/>
        <v>#VALUE!</v>
      </c>
      <c r="AE46" s="146" t="e">
        <f t="shared" si="5"/>
        <v>#VALUE!</v>
      </c>
      <c r="AF46" s="132">
        <v>60</v>
      </c>
      <c r="AG46" s="132">
        <f t="shared" si="13"/>
        <v>32.92766666666667</v>
      </c>
      <c r="AH46" s="132" t="e">
        <f t="shared" si="6"/>
        <v>#VALUE!</v>
      </c>
      <c r="AI46" s="132">
        <f t="shared" si="14"/>
        <v>0.5760000000000001</v>
      </c>
      <c r="AJ46" s="132" t="e">
        <f t="shared" si="7"/>
        <v>#VALUE!</v>
      </c>
      <c r="AK46" s="133">
        <v>300000</v>
      </c>
      <c r="AL46" s="134">
        <f t="shared" si="8"/>
        <v>25641.025641025644</v>
      </c>
      <c r="AM46" s="134"/>
      <c r="AN46" s="134">
        <f t="shared" si="9"/>
        <v>325641.0256410256</v>
      </c>
      <c r="AO46" s="134">
        <f t="shared" si="10"/>
        <v>325600</v>
      </c>
      <c r="AP46" s="133"/>
      <c r="AQ46" s="135">
        <v>49</v>
      </c>
    </row>
    <row r="47" spans="1:43" s="99" customFormat="1" ht="12.75">
      <c r="A47" s="124">
        <v>39</v>
      </c>
      <c r="B47" s="125" t="s">
        <v>267</v>
      </c>
      <c r="C47" s="191" t="s">
        <v>328</v>
      </c>
      <c r="D47" s="189" t="s">
        <v>282</v>
      </c>
      <c r="E47" s="183" t="s">
        <v>329</v>
      </c>
      <c r="F47" s="144" t="s">
        <v>337</v>
      </c>
      <c r="G47" s="126">
        <v>38951</v>
      </c>
      <c r="H47" s="126">
        <v>38951</v>
      </c>
      <c r="I47" s="127">
        <v>32.0493</v>
      </c>
      <c r="J47" s="125"/>
      <c r="K47" s="128">
        <v>423606</v>
      </c>
      <c r="L47" s="128">
        <v>42360.6</v>
      </c>
      <c r="M47" s="182">
        <f t="shared" si="2"/>
        <v>325600</v>
      </c>
      <c r="N47" s="142" t="e">
        <f t="shared" si="3"/>
        <v>#VALUE!</v>
      </c>
      <c r="O47" s="145">
        <v>0.3</v>
      </c>
      <c r="P47" s="182" t="e">
        <f t="shared" si="4"/>
        <v>#VALUE!</v>
      </c>
      <c r="Q47" s="143">
        <f t="shared" si="0"/>
      </c>
      <c r="R47" s="198"/>
      <c r="S47" s="130"/>
      <c r="W47" s="99" t="s">
        <v>288</v>
      </c>
      <c r="AA47" s="112"/>
      <c r="AC47" s="131">
        <v>15</v>
      </c>
      <c r="AD47" s="132" t="e">
        <f t="shared" si="1"/>
        <v>#VALUE!</v>
      </c>
      <c r="AE47" s="146" t="e">
        <f t="shared" si="5"/>
        <v>#VALUE!</v>
      </c>
      <c r="AF47" s="132">
        <v>60</v>
      </c>
      <c r="AG47" s="132">
        <f t="shared" si="13"/>
        <v>46.5845</v>
      </c>
      <c r="AH47" s="132" t="e">
        <f t="shared" si="6"/>
        <v>#VALUE!</v>
      </c>
      <c r="AI47" s="132">
        <f t="shared" si="14"/>
        <v>0.5760000000000001</v>
      </c>
      <c r="AJ47" s="132" t="e">
        <f t="shared" si="7"/>
        <v>#VALUE!</v>
      </c>
      <c r="AK47" s="133">
        <v>300000</v>
      </c>
      <c r="AL47" s="134">
        <f t="shared" si="8"/>
        <v>25641.025641025644</v>
      </c>
      <c r="AM47" s="134"/>
      <c r="AN47" s="134">
        <f t="shared" si="9"/>
        <v>325641.0256410256</v>
      </c>
      <c r="AO47" s="134">
        <f t="shared" si="10"/>
        <v>325600</v>
      </c>
      <c r="AP47" s="133"/>
      <c r="AQ47" s="135">
        <v>50</v>
      </c>
    </row>
    <row r="48" spans="1:43" s="99" customFormat="1" ht="12.75">
      <c r="A48" s="124">
        <v>40</v>
      </c>
      <c r="B48" s="125" t="s">
        <v>268</v>
      </c>
      <c r="C48" s="191" t="s">
        <v>328</v>
      </c>
      <c r="D48" s="189" t="s">
        <v>282</v>
      </c>
      <c r="E48" s="183" t="s">
        <v>329</v>
      </c>
      <c r="F48" s="144" t="s">
        <v>337</v>
      </c>
      <c r="G48" s="126">
        <v>38951</v>
      </c>
      <c r="H48" s="126">
        <v>38951</v>
      </c>
      <c r="I48" s="127">
        <v>32.8896</v>
      </c>
      <c r="J48" s="125"/>
      <c r="K48" s="128">
        <v>423606</v>
      </c>
      <c r="L48" s="128">
        <v>42360.6</v>
      </c>
      <c r="M48" s="182">
        <f t="shared" si="2"/>
        <v>325600</v>
      </c>
      <c r="N48" s="142" t="e">
        <f t="shared" si="3"/>
        <v>#VALUE!</v>
      </c>
      <c r="O48" s="145">
        <v>0.3</v>
      </c>
      <c r="P48" s="182" t="e">
        <f t="shared" si="4"/>
        <v>#VALUE!</v>
      </c>
      <c r="Q48" s="143">
        <f t="shared" si="0"/>
      </c>
      <c r="R48" s="198"/>
      <c r="S48" s="130"/>
      <c r="W48" s="99" t="s">
        <v>288</v>
      </c>
      <c r="AA48" s="112"/>
      <c r="AC48" s="131">
        <v>15</v>
      </c>
      <c r="AD48" s="132" t="e">
        <f t="shared" si="1"/>
        <v>#VALUE!</v>
      </c>
      <c r="AE48" s="146" t="e">
        <f t="shared" si="5"/>
        <v>#VALUE!</v>
      </c>
      <c r="AF48" s="132">
        <v>60</v>
      </c>
      <c r="AG48" s="132">
        <f t="shared" si="13"/>
        <v>45.184</v>
      </c>
      <c r="AH48" s="132" t="e">
        <f t="shared" si="6"/>
        <v>#VALUE!</v>
      </c>
      <c r="AI48" s="132">
        <f t="shared" si="14"/>
        <v>0.5760000000000001</v>
      </c>
      <c r="AJ48" s="132" t="e">
        <f t="shared" si="7"/>
        <v>#VALUE!</v>
      </c>
      <c r="AK48" s="133">
        <v>300000</v>
      </c>
      <c r="AL48" s="134">
        <f t="shared" si="8"/>
        <v>25641.025641025644</v>
      </c>
      <c r="AM48" s="134"/>
      <c r="AN48" s="134">
        <f t="shared" si="9"/>
        <v>325641.0256410256</v>
      </c>
      <c r="AO48" s="134">
        <f t="shared" si="10"/>
        <v>325600</v>
      </c>
      <c r="AP48" s="133"/>
      <c r="AQ48" s="135">
        <v>51</v>
      </c>
    </row>
    <row r="49" spans="1:43" s="99" customFormat="1" ht="12.75">
      <c r="A49" s="124">
        <v>41</v>
      </c>
      <c r="B49" s="125" t="s">
        <v>269</v>
      </c>
      <c r="C49" s="191" t="s">
        <v>328</v>
      </c>
      <c r="D49" s="189" t="s">
        <v>283</v>
      </c>
      <c r="E49" s="183" t="s">
        <v>329</v>
      </c>
      <c r="F49" s="144" t="s">
        <v>337</v>
      </c>
      <c r="G49" s="126">
        <v>39445</v>
      </c>
      <c r="H49" s="126">
        <v>39445</v>
      </c>
      <c r="I49" s="127">
        <v>30.6027</v>
      </c>
      <c r="J49" s="125"/>
      <c r="K49" s="128">
        <v>434220</v>
      </c>
      <c r="L49" s="128">
        <v>43422</v>
      </c>
      <c r="M49" s="182">
        <f t="shared" si="2"/>
        <v>336500</v>
      </c>
      <c r="N49" s="142" t="e">
        <f t="shared" si="3"/>
        <v>#VALUE!</v>
      </c>
      <c r="O49" s="145">
        <v>0.3</v>
      </c>
      <c r="P49" s="182" t="e">
        <f t="shared" si="4"/>
        <v>#VALUE!</v>
      </c>
      <c r="Q49" s="143">
        <f t="shared" si="0"/>
      </c>
      <c r="R49" s="198"/>
      <c r="S49" s="130"/>
      <c r="W49" s="99" t="s">
        <v>288</v>
      </c>
      <c r="AA49" s="112"/>
      <c r="AC49" s="131">
        <v>15</v>
      </c>
      <c r="AD49" s="132" t="e">
        <f t="shared" si="1"/>
        <v>#VALUE!</v>
      </c>
      <c r="AE49" s="146" t="e">
        <f t="shared" si="5"/>
        <v>#VALUE!</v>
      </c>
      <c r="AF49" s="132">
        <v>60</v>
      </c>
      <c r="AG49" s="132">
        <f t="shared" si="13"/>
        <v>48.9955</v>
      </c>
      <c r="AH49" s="132" t="e">
        <f t="shared" si="6"/>
        <v>#VALUE!</v>
      </c>
      <c r="AI49" s="132">
        <f t="shared" si="14"/>
        <v>0.5760000000000001</v>
      </c>
      <c r="AJ49" s="132" t="e">
        <f t="shared" si="7"/>
        <v>#VALUE!</v>
      </c>
      <c r="AK49" s="133">
        <v>310000</v>
      </c>
      <c r="AL49" s="134">
        <f t="shared" si="8"/>
        <v>26495.7264957265</v>
      </c>
      <c r="AM49" s="134"/>
      <c r="AN49" s="134">
        <f t="shared" si="9"/>
        <v>336495.7264957265</v>
      </c>
      <c r="AO49" s="134">
        <f t="shared" si="10"/>
        <v>336500</v>
      </c>
      <c r="AP49" s="133"/>
      <c r="AQ49" s="135">
        <v>52</v>
      </c>
    </row>
    <row r="50" spans="1:43" s="99" customFormat="1" ht="12.75">
      <c r="A50" s="124">
        <v>42</v>
      </c>
      <c r="B50" s="125" t="s">
        <v>270</v>
      </c>
      <c r="C50" s="191" t="s">
        <v>328</v>
      </c>
      <c r="D50" s="189" t="s">
        <v>283</v>
      </c>
      <c r="E50" s="183" t="s">
        <v>329</v>
      </c>
      <c r="F50" s="144" t="s">
        <v>337</v>
      </c>
      <c r="G50" s="126">
        <v>39445</v>
      </c>
      <c r="H50" s="126">
        <v>39445</v>
      </c>
      <c r="I50" s="127">
        <v>34.1916</v>
      </c>
      <c r="J50" s="125"/>
      <c r="K50" s="128">
        <v>434220</v>
      </c>
      <c r="L50" s="128">
        <v>43422</v>
      </c>
      <c r="M50" s="182">
        <f t="shared" si="2"/>
        <v>336500</v>
      </c>
      <c r="N50" s="142" t="e">
        <f t="shared" si="3"/>
        <v>#VALUE!</v>
      </c>
      <c r="O50" s="145">
        <v>0.3</v>
      </c>
      <c r="P50" s="182" t="e">
        <f t="shared" si="4"/>
        <v>#VALUE!</v>
      </c>
      <c r="Q50" s="143">
        <f t="shared" si="0"/>
      </c>
      <c r="R50" s="198" t="s">
        <v>338</v>
      </c>
      <c r="S50" s="130"/>
      <c r="W50" s="99" t="s">
        <v>288</v>
      </c>
      <c r="AA50" s="112"/>
      <c r="AC50" s="131">
        <v>15</v>
      </c>
      <c r="AD50" s="132" t="e">
        <f t="shared" si="1"/>
        <v>#VALUE!</v>
      </c>
      <c r="AE50" s="146" t="e">
        <f t="shared" si="5"/>
        <v>#VALUE!</v>
      </c>
      <c r="AF50" s="132">
        <v>60</v>
      </c>
      <c r="AG50" s="132">
        <f t="shared" si="13"/>
        <v>43.013999999999996</v>
      </c>
      <c r="AH50" s="132" t="e">
        <f t="shared" si="6"/>
        <v>#VALUE!</v>
      </c>
      <c r="AI50" s="132">
        <f t="shared" si="14"/>
        <v>0.5760000000000001</v>
      </c>
      <c r="AJ50" s="132" t="e">
        <f t="shared" si="7"/>
        <v>#VALUE!</v>
      </c>
      <c r="AK50" s="133">
        <v>310000</v>
      </c>
      <c r="AL50" s="134">
        <f t="shared" si="8"/>
        <v>26495.7264957265</v>
      </c>
      <c r="AM50" s="134"/>
      <c r="AN50" s="134">
        <f t="shared" si="9"/>
        <v>336495.7264957265</v>
      </c>
      <c r="AO50" s="134">
        <f t="shared" si="10"/>
        <v>336500</v>
      </c>
      <c r="AP50" s="133"/>
      <c r="AQ50" s="135">
        <v>53</v>
      </c>
    </row>
    <row r="51" spans="1:43" s="172" customFormat="1" ht="15.75">
      <c r="A51" s="196" t="s">
        <v>336</v>
      </c>
      <c r="B51" s="165"/>
      <c r="C51" s="193"/>
      <c r="D51" s="190"/>
      <c r="E51" s="187"/>
      <c r="F51" s="166" t="s">
        <v>340</v>
      </c>
      <c r="G51" s="167"/>
      <c r="H51" s="167"/>
      <c r="I51" s="168"/>
      <c r="J51" s="165"/>
      <c r="K51" s="169"/>
      <c r="L51" s="169"/>
      <c r="M51" s="188">
        <f>SUM(M52:M64)</f>
        <v>1270800</v>
      </c>
      <c r="N51" s="154"/>
      <c r="O51" s="155"/>
      <c r="P51" s="188" t="e">
        <f>SUM(P52:P64)</f>
        <v>#VALUE!</v>
      </c>
      <c r="Q51" s="170"/>
      <c r="R51" s="199"/>
      <c r="S51" s="171"/>
      <c r="AA51" s="173"/>
      <c r="AC51" s="174"/>
      <c r="AD51" s="175"/>
      <c r="AE51" s="176"/>
      <c r="AF51" s="175"/>
      <c r="AG51" s="175"/>
      <c r="AH51" s="175"/>
      <c r="AI51" s="175"/>
      <c r="AJ51" s="175"/>
      <c r="AK51" s="177"/>
      <c r="AL51" s="178"/>
      <c r="AM51" s="134"/>
      <c r="AN51" s="178"/>
      <c r="AO51" s="178"/>
      <c r="AP51" s="177"/>
      <c r="AQ51" s="179">
        <v>38</v>
      </c>
    </row>
    <row r="52" spans="1:43" s="99" customFormat="1" ht="12.75">
      <c r="A52" s="124">
        <v>43</v>
      </c>
      <c r="B52" s="125" t="s">
        <v>333</v>
      </c>
      <c r="C52" s="191" t="s">
        <v>319</v>
      </c>
      <c r="D52" s="189" t="s">
        <v>320</v>
      </c>
      <c r="E52" s="183" t="s">
        <v>321</v>
      </c>
      <c r="F52" s="144" t="s">
        <v>337</v>
      </c>
      <c r="G52" s="126">
        <v>36305</v>
      </c>
      <c r="H52" s="126">
        <v>36305</v>
      </c>
      <c r="I52" s="127">
        <v>41</v>
      </c>
      <c r="J52" s="125"/>
      <c r="K52" s="128">
        <v>463250</v>
      </c>
      <c r="L52" s="128">
        <v>46325</v>
      </c>
      <c r="M52" s="182">
        <v>15000</v>
      </c>
      <c r="N52" s="142"/>
      <c r="O52" s="145"/>
      <c r="P52" s="182">
        <f>M52</f>
        <v>15000</v>
      </c>
      <c r="Q52" s="143">
        <f aca="true" t="shared" si="15" ref="Q52:Q64">IF(OR(L52=0,$P$66=0),"",(P52-L52)/ABS(L52)*100)</f>
      </c>
      <c r="R52" s="198"/>
      <c r="S52" s="130"/>
      <c r="W52" s="99" t="s">
        <v>284</v>
      </c>
      <c r="AA52" s="112"/>
      <c r="AC52" s="131">
        <v>15</v>
      </c>
      <c r="AD52" s="132" t="e">
        <f aca="true" t="shared" si="16" ref="AD52:AD64">($S$5-H52)/365</f>
        <v>#VALUE!</v>
      </c>
      <c r="AE52" s="146">
        <v>15</v>
      </c>
      <c r="AF52" s="132">
        <v>50</v>
      </c>
      <c r="AG52" s="132">
        <f aca="true" t="shared" si="17" ref="AG52:AG64">(AF52-I52)/AF52*100</f>
        <v>18</v>
      </c>
      <c r="AH52" s="132">
        <f t="shared" si="6"/>
        <v>15</v>
      </c>
      <c r="AI52" s="132">
        <f aca="true" t="shared" si="18" ref="AI52:AI58">1*0.8*0.85</f>
        <v>0.68</v>
      </c>
      <c r="AJ52" s="132">
        <v>15</v>
      </c>
      <c r="AK52" s="133"/>
      <c r="AL52" s="134">
        <f t="shared" si="8"/>
        <v>0</v>
      </c>
      <c r="AM52" s="134"/>
      <c r="AN52" s="134">
        <f t="shared" si="9"/>
        <v>0</v>
      </c>
      <c r="AO52" s="134">
        <f t="shared" si="10"/>
        <v>0</v>
      </c>
      <c r="AP52" s="133"/>
      <c r="AQ52" s="135">
        <v>41</v>
      </c>
    </row>
    <row r="53" spans="1:43" s="99" customFormat="1" ht="12.75">
      <c r="A53" s="124">
        <v>44</v>
      </c>
      <c r="B53" s="125" t="s">
        <v>334</v>
      </c>
      <c r="C53" s="191" t="s">
        <v>319</v>
      </c>
      <c r="D53" s="189" t="s">
        <v>278</v>
      </c>
      <c r="E53" s="183" t="s">
        <v>321</v>
      </c>
      <c r="F53" s="144" t="s">
        <v>337</v>
      </c>
      <c r="G53" s="126">
        <v>36305</v>
      </c>
      <c r="H53" s="126">
        <v>36305</v>
      </c>
      <c r="I53" s="127">
        <v>32.3</v>
      </c>
      <c r="J53" s="125"/>
      <c r="K53" s="128">
        <v>463250</v>
      </c>
      <c r="L53" s="128">
        <v>46325</v>
      </c>
      <c r="M53" s="182">
        <v>15000</v>
      </c>
      <c r="N53" s="142"/>
      <c r="O53" s="145"/>
      <c r="P53" s="182">
        <f>M53</f>
        <v>15000</v>
      </c>
      <c r="Q53" s="143">
        <f t="shared" si="15"/>
      </c>
      <c r="R53" s="198"/>
      <c r="S53" s="130"/>
      <c r="W53" s="99" t="s">
        <v>285</v>
      </c>
      <c r="AA53" s="112"/>
      <c r="AC53" s="131">
        <v>15</v>
      </c>
      <c r="AD53" s="132" t="e">
        <f t="shared" si="16"/>
        <v>#VALUE!</v>
      </c>
      <c r="AE53" s="146">
        <v>15</v>
      </c>
      <c r="AF53" s="132">
        <v>50</v>
      </c>
      <c r="AG53" s="132">
        <f t="shared" si="17"/>
        <v>35.400000000000006</v>
      </c>
      <c r="AH53" s="132">
        <f t="shared" si="6"/>
        <v>15</v>
      </c>
      <c r="AI53" s="132">
        <f t="shared" si="18"/>
        <v>0.68</v>
      </c>
      <c r="AJ53" s="132">
        <v>15</v>
      </c>
      <c r="AK53" s="133"/>
      <c r="AL53" s="134">
        <f t="shared" si="8"/>
        <v>0</v>
      </c>
      <c r="AM53" s="134"/>
      <c r="AN53" s="134">
        <f t="shared" si="9"/>
        <v>0</v>
      </c>
      <c r="AO53" s="134">
        <f t="shared" si="10"/>
        <v>0</v>
      </c>
      <c r="AP53" s="133"/>
      <c r="AQ53" s="135">
        <v>42</v>
      </c>
    </row>
    <row r="54" spans="1:43" s="99" customFormat="1" ht="12.75">
      <c r="A54" s="124">
        <v>45</v>
      </c>
      <c r="B54" s="125" t="s">
        <v>335</v>
      </c>
      <c r="C54" s="191" t="s">
        <v>319</v>
      </c>
      <c r="D54" s="189" t="s">
        <v>277</v>
      </c>
      <c r="E54" s="183" t="s">
        <v>321</v>
      </c>
      <c r="F54" s="144" t="s">
        <v>337</v>
      </c>
      <c r="G54" s="126">
        <v>36305</v>
      </c>
      <c r="H54" s="126">
        <v>36305</v>
      </c>
      <c r="I54" s="127">
        <v>32.3</v>
      </c>
      <c r="J54" s="125"/>
      <c r="K54" s="128">
        <v>463250</v>
      </c>
      <c r="L54" s="128">
        <v>46325</v>
      </c>
      <c r="M54" s="182">
        <v>15000</v>
      </c>
      <c r="N54" s="142"/>
      <c r="O54" s="145"/>
      <c r="P54" s="182">
        <f>M54</f>
        <v>15000</v>
      </c>
      <c r="Q54" s="143">
        <f t="shared" si="15"/>
      </c>
      <c r="R54" s="198"/>
      <c r="S54" s="130"/>
      <c r="W54" s="99" t="s">
        <v>284</v>
      </c>
      <c r="AA54" s="112"/>
      <c r="AC54" s="131">
        <v>15</v>
      </c>
      <c r="AD54" s="132" t="e">
        <f t="shared" si="16"/>
        <v>#VALUE!</v>
      </c>
      <c r="AE54" s="146">
        <v>15</v>
      </c>
      <c r="AF54" s="132">
        <v>50</v>
      </c>
      <c r="AG54" s="132">
        <f t="shared" si="17"/>
        <v>35.400000000000006</v>
      </c>
      <c r="AH54" s="132">
        <f t="shared" si="6"/>
        <v>15</v>
      </c>
      <c r="AI54" s="132">
        <f t="shared" si="18"/>
        <v>0.68</v>
      </c>
      <c r="AJ54" s="132">
        <v>15</v>
      </c>
      <c r="AK54" s="133"/>
      <c r="AL54" s="134">
        <f t="shared" si="8"/>
        <v>0</v>
      </c>
      <c r="AM54" s="134"/>
      <c r="AN54" s="134">
        <f t="shared" si="9"/>
        <v>0</v>
      </c>
      <c r="AO54" s="134">
        <f t="shared" si="10"/>
        <v>0</v>
      </c>
      <c r="AP54" s="133"/>
      <c r="AQ54" s="135">
        <v>43</v>
      </c>
    </row>
    <row r="55" spans="1:43" s="99" customFormat="1" ht="12.75">
      <c r="A55" s="124">
        <v>46</v>
      </c>
      <c r="B55" s="125" t="s">
        <v>261</v>
      </c>
      <c r="C55" s="191" t="s">
        <v>308</v>
      </c>
      <c r="D55" s="189" t="s">
        <v>279</v>
      </c>
      <c r="E55" s="183" t="s">
        <v>309</v>
      </c>
      <c r="F55" s="144" t="s">
        <v>337</v>
      </c>
      <c r="G55" s="126">
        <v>35549</v>
      </c>
      <c r="H55" s="126">
        <v>35549</v>
      </c>
      <c r="I55" s="127">
        <v>45</v>
      </c>
      <c r="J55" s="125"/>
      <c r="K55" s="128">
        <v>360000</v>
      </c>
      <c r="L55" s="128">
        <v>36000</v>
      </c>
      <c r="M55" s="182">
        <v>10000</v>
      </c>
      <c r="N55" s="142"/>
      <c r="O55" s="145"/>
      <c r="P55" s="182">
        <f>M55</f>
        <v>10000</v>
      </c>
      <c r="Q55" s="143">
        <f t="shared" si="15"/>
      </c>
      <c r="R55" s="198"/>
      <c r="S55" s="130"/>
      <c r="W55" s="99" t="s">
        <v>286</v>
      </c>
      <c r="AA55" s="112"/>
      <c r="AC55" s="131">
        <v>15</v>
      </c>
      <c r="AD55" s="132" t="e">
        <f t="shared" si="16"/>
        <v>#VALUE!</v>
      </c>
      <c r="AE55" s="146">
        <v>15</v>
      </c>
      <c r="AF55" s="132">
        <v>60</v>
      </c>
      <c r="AG55" s="132">
        <f t="shared" si="17"/>
        <v>25</v>
      </c>
      <c r="AH55" s="132">
        <f t="shared" si="6"/>
        <v>15</v>
      </c>
      <c r="AI55" s="132">
        <f t="shared" si="18"/>
        <v>0.68</v>
      </c>
      <c r="AJ55" s="132">
        <v>15</v>
      </c>
      <c r="AK55" s="133"/>
      <c r="AL55" s="134">
        <f t="shared" si="8"/>
        <v>0</v>
      </c>
      <c r="AM55" s="134"/>
      <c r="AN55" s="134">
        <f t="shared" si="9"/>
        <v>0</v>
      </c>
      <c r="AO55" s="134">
        <f t="shared" si="10"/>
        <v>0</v>
      </c>
      <c r="AP55" s="133"/>
      <c r="AQ55" s="135">
        <v>44</v>
      </c>
    </row>
    <row r="56" spans="1:43" s="99" customFormat="1" ht="12.75">
      <c r="A56" s="124">
        <v>47</v>
      </c>
      <c r="B56" s="125" t="s">
        <v>262</v>
      </c>
      <c r="C56" s="191" t="s">
        <v>316</v>
      </c>
      <c r="D56" s="189" t="s">
        <v>280</v>
      </c>
      <c r="E56" s="183" t="s">
        <v>298</v>
      </c>
      <c r="F56" s="144" t="s">
        <v>337</v>
      </c>
      <c r="G56" s="126">
        <v>37163</v>
      </c>
      <c r="H56" s="126">
        <v>37163</v>
      </c>
      <c r="I56" s="127">
        <v>42</v>
      </c>
      <c r="J56" s="125"/>
      <c r="K56" s="128">
        <v>412000</v>
      </c>
      <c r="L56" s="128">
        <v>41200</v>
      </c>
      <c r="M56" s="182">
        <f t="shared" si="2"/>
        <v>184500</v>
      </c>
      <c r="N56" s="142">
        <f t="shared" si="3"/>
        <v>15</v>
      </c>
      <c r="O56" s="145">
        <v>0.2</v>
      </c>
      <c r="P56" s="182">
        <f t="shared" si="4"/>
        <v>22100</v>
      </c>
      <c r="Q56" s="143">
        <f t="shared" si="15"/>
      </c>
      <c r="R56" s="198"/>
      <c r="S56" s="130"/>
      <c r="W56" s="99" t="s">
        <v>252</v>
      </c>
      <c r="AA56" s="112"/>
      <c r="AC56" s="131">
        <v>15</v>
      </c>
      <c r="AD56" s="132" t="e">
        <f t="shared" si="16"/>
        <v>#VALUE!</v>
      </c>
      <c r="AE56" s="146">
        <v>15</v>
      </c>
      <c r="AF56" s="132">
        <v>60</v>
      </c>
      <c r="AG56" s="132">
        <f t="shared" si="17"/>
        <v>30</v>
      </c>
      <c r="AH56" s="132">
        <f t="shared" si="6"/>
        <v>15</v>
      </c>
      <c r="AI56" s="132">
        <f t="shared" si="18"/>
        <v>0.68</v>
      </c>
      <c r="AJ56" s="132">
        <v>15</v>
      </c>
      <c r="AK56" s="133">
        <v>170000</v>
      </c>
      <c r="AL56" s="134">
        <f t="shared" si="8"/>
        <v>14529.914529914531</v>
      </c>
      <c r="AM56" s="134"/>
      <c r="AN56" s="134">
        <f t="shared" si="9"/>
        <v>184529.91452991453</v>
      </c>
      <c r="AO56" s="134">
        <f t="shared" si="10"/>
        <v>184500</v>
      </c>
      <c r="AP56" s="133"/>
      <c r="AQ56" s="135">
        <v>45</v>
      </c>
    </row>
    <row r="57" spans="1:43" s="99" customFormat="1" ht="12.75">
      <c r="A57" s="124">
        <v>48</v>
      </c>
      <c r="B57" s="125" t="s">
        <v>263</v>
      </c>
      <c r="C57" s="191" t="s">
        <v>316</v>
      </c>
      <c r="D57" s="189" t="s">
        <v>280</v>
      </c>
      <c r="E57" s="183" t="s">
        <v>298</v>
      </c>
      <c r="F57" s="144" t="s">
        <v>337</v>
      </c>
      <c r="G57" s="126">
        <v>37163</v>
      </c>
      <c r="H57" s="126">
        <v>37163</v>
      </c>
      <c r="I57" s="127">
        <v>44</v>
      </c>
      <c r="J57" s="125"/>
      <c r="K57" s="128">
        <v>412000</v>
      </c>
      <c r="L57" s="128">
        <v>41200</v>
      </c>
      <c r="M57" s="182">
        <f t="shared" si="2"/>
        <v>184500</v>
      </c>
      <c r="N57" s="142">
        <f t="shared" si="3"/>
        <v>15</v>
      </c>
      <c r="O57" s="145">
        <v>0.2</v>
      </c>
      <c r="P57" s="182">
        <f t="shared" si="4"/>
        <v>22100</v>
      </c>
      <c r="Q57" s="143">
        <f t="shared" si="15"/>
      </c>
      <c r="R57" s="198"/>
      <c r="S57" s="130"/>
      <c r="W57" s="99" t="s">
        <v>252</v>
      </c>
      <c r="AA57" s="112"/>
      <c r="AC57" s="131">
        <v>15</v>
      </c>
      <c r="AD57" s="132" t="e">
        <f t="shared" si="16"/>
        <v>#VALUE!</v>
      </c>
      <c r="AE57" s="146">
        <v>15</v>
      </c>
      <c r="AF57" s="132">
        <v>60</v>
      </c>
      <c r="AG57" s="132">
        <f t="shared" si="17"/>
        <v>26.666666666666668</v>
      </c>
      <c r="AH57" s="132">
        <f t="shared" si="6"/>
        <v>15</v>
      </c>
      <c r="AI57" s="132">
        <f t="shared" si="18"/>
        <v>0.68</v>
      </c>
      <c r="AJ57" s="132">
        <v>15</v>
      </c>
      <c r="AK57" s="133">
        <v>170000</v>
      </c>
      <c r="AL57" s="134">
        <f t="shared" si="8"/>
        <v>14529.914529914531</v>
      </c>
      <c r="AM57" s="134"/>
      <c r="AN57" s="134">
        <f t="shared" si="9"/>
        <v>184529.91452991453</v>
      </c>
      <c r="AO57" s="134">
        <f t="shared" si="10"/>
        <v>184500</v>
      </c>
      <c r="AP57" s="133"/>
      <c r="AQ57" s="135">
        <v>46</v>
      </c>
    </row>
    <row r="58" spans="1:43" s="99" customFormat="1" ht="12.75">
      <c r="A58" s="124">
        <v>49</v>
      </c>
      <c r="B58" s="125" t="s">
        <v>264</v>
      </c>
      <c r="C58" s="191" t="s">
        <v>316</v>
      </c>
      <c r="D58" s="189" t="s">
        <v>280</v>
      </c>
      <c r="E58" s="183" t="s">
        <v>298</v>
      </c>
      <c r="F58" s="144" t="s">
        <v>337</v>
      </c>
      <c r="G58" s="126">
        <v>37337</v>
      </c>
      <c r="H58" s="126">
        <v>37337</v>
      </c>
      <c r="I58" s="127">
        <v>40</v>
      </c>
      <c r="J58" s="125"/>
      <c r="K58" s="128">
        <v>407515</v>
      </c>
      <c r="L58" s="128">
        <v>40751.5</v>
      </c>
      <c r="M58" s="182">
        <f t="shared" si="2"/>
        <v>184500</v>
      </c>
      <c r="N58" s="142">
        <f t="shared" si="3"/>
        <v>15</v>
      </c>
      <c r="O58" s="145">
        <v>0.2</v>
      </c>
      <c r="P58" s="182">
        <f t="shared" si="4"/>
        <v>22100</v>
      </c>
      <c r="Q58" s="143">
        <f t="shared" si="15"/>
      </c>
      <c r="R58" s="198"/>
      <c r="S58" s="130"/>
      <c r="W58" s="99" t="s">
        <v>252</v>
      </c>
      <c r="AA58" s="112"/>
      <c r="AC58" s="131">
        <v>15</v>
      </c>
      <c r="AD58" s="132" t="e">
        <f t="shared" si="16"/>
        <v>#VALUE!</v>
      </c>
      <c r="AE58" s="146" t="e">
        <f t="shared" si="5"/>
        <v>#VALUE!</v>
      </c>
      <c r="AF58" s="132">
        <v>60</v>
      </c>
      <c r="AG58" s="132">
        <f t="shared" si="17"/>
        <v>33.33333333333333</v>
      </c>
      <c r="AH58" s="132" t="e">
        <f t="shared" si="6"/>
        <v>#VALUE!</v>
      </c>
      <c r="AI58" s="132">
        <f t="shared" si="18"/>
        <v>0.68</v>
      </c>
      <c r="AJ58" s="132">
        <v>15</v>
      </c>
      <c r="AK58" s="133">
        <v>170000</v>
      </c>
      <c r="AL58" s="134">
        <f t="shared" si="8"/>
        <v>14529.914529914531</v>
      </c>
      <c r="AM58" s="134"/>
      <c r="AN58" s="134">
        <f t="shared" si="9"/>
        <v>184529.91452991453</v>
      </c>
      <c r="AO58" s="134">
        <f t="shared" si="10"/>
        <v>184500</v>
      </c>
      <c r="AP58" s="133"/>
      <c r="AQ58" s="135">
        <v>47</v>
      </c>
    </row>
    <row r="59" spans="1:43" s="99" customFormat="1" ht="12.75">
      <c r="A59" s="124">
        <v>50</v>
      </c>
      <c r="B59" s="125" t="s">
        <v>271</v>
      </c>
      <c r="C59" s="191" t="s">
        <v>312</v>
      </c>
      <c r="D59" s="189" t="s">
        <v>310</v>
      </c>
      <c r="E59" s="186" t="s">
        <v>302</v>
      </c>
      <c r="F59" s="144" t="s">
        <v>337</v>
      </c>
      <c r="G59" s="126">
        <v>37098</v>
      </c>
      <c r="H59" s="126">
        <v>37098</v>
      </c>
      <c r="I59" s="127">
        <v>24.3</v>
      </c>
      <c r="J59" s="125"/>
      <c r="K59" s="128">
        <v>152077</v>
      </c>
      <c r="L59" s="128">
        <v>15207.7</v>
      </c>
      <c r="M59" s="182">
        <f t="shared" si="2"/>
        <v>63000</v>
      </c>
      <c r="N59" s="142">
        <f t="shared" si="3"/>
        <v>15</v>
      </c>
      <c r="O59" s="145">
        <v>0.4</v>
      </c>
      <c r="P59" s="182">
        <f t="shared" si="4"/>
        <v>5700</v>
      </c>
      <c r="Q59" s="143">
        <f t="shared" si="15"/>
      </c>
      <c r="R59" s="198"/>
      <c r="S59" s="130"/>
      <c r="W59" s="99" t="s">
        <v>253</v>
      </c>
      <c r="AA59" s="112"/>
      <c r="AC59" s="131">
        <v>15</v>
      </c>
      <c r="AD59" s="132" t="e">
        <f t="shared" si="16"/>
        <v>#VALUE!</v>
      </c>
      <c r="AE59" s="146">
        <v>15</v>
      </c>
      <c r="AF59" s="132">
        <v>60</v>
      </c>
      <c r="AG59" s="132">
        <f t="shared" si="17"/>
        <v>59.50000000000001</v>
      </c>
      <c r="AH59" s="132">
        <f t="shared" si="6"/>
        <v>15</v>
      </c>
      <c r="AI59" s="132">
        <f>0.85*0.8*0.85</f>
        <v>0.5780000000000001</v>
      </c>
      <c r="AJ59" s="132">
        <v>15</v>
      </c>
      <c r="AK59" s="133">
        <v>58000</v>
      </c>
      <c r="AL59" s="134">
        <f t="shared" si="8"/>
        <v>4957.264957264958</v>
      </c>
      <c r="AM59" s="134"/>
      <c r="AN59" s="134">
        <f t="shared" si="9"/>
        <v>62957.26495726496</v>
      </c>
      <c r="AO59" s="134">
        <f t="shared" si="10"/>
        <v>63000</v>
      </c>
      <c r="AP59" s="133"/>
      <c r="AQ59" s="135">
        <v>54</v>
      </c>
    </row>
    <row r="60" spans="1:43" s="99" customFormat="1" ht="12.75">
      <c r="A60" s="124">
        <v>51</v>
      </c>
      <c r="B60" s="125" t="s">
        <v>272</v>
      </c>
      <c r="C60" s="191" t="s">
        <v>312</v>
      </c>
      <c r="D60" s="189" t="s">
        <v>311</v>
      </c>
      <c r="E60" s="186" t="s">
        <v>302</v>
      </c>
      <c r="F60" s="144" t="s">
        <v>337</v>
      </c>
      <c r="G60" s="126">
        <v>36708</v>
      </c>
      <c r="H60" s="126">
        <v>36708</v>
      </c>
      <c r="I60" s="127">
        <v>35</v>
      </c>
      <c r="J60" s="125"/>
      <c r="K60" s="128">
        <v>153207</v>
      </c>
      <c r="L60" s="128">
        <v>15320.7</v>
      </c>
      <c r="M60" s="182">
        <f t="shared" si="2"/>
        <v>63000</v>
      </c>
      <c r="N60" s="142">
        <f t="shared" si="3"/>
        <v>15</v>
      </c>
      <c r="O60" s="145">
        <v>0.4</v>
      </c>
      <c r="P60" s="182">
        <f t="shared" si="4"/>
        <v>5700</v>
      </c>
      <c r="Q60" s="143">
        <f t="shared" si="15"/>
      </c>
      <c r="R60" s="198"/>
      <c r="S60" s="130"/>
      <c r="W60" s="99" t="s">
        <v>250</v>
      </c>
      <c r="AA60" s="112"/>
      <c r="AC60" s="131">
        <v>15</v>
      </c>
      <c r="AD60" s="132" t="e">
        <f t="shared" si="16"/>
        <v>#VALUE!</v>
      </c>
      <c r="AE60" s="146">
        <v>15</v>
      </c>
      <c r="AF60" s="132">
        <v>60</v>
      </c>
      <c r="AG60" s="132">
        <f t="shared" si="17"/>
        <v>41.66666666666667</v>
      </c>
      <c r="AH60" s="132">
        <f t="shared" si="6"/>
        <v>15</v>
      </c>
      <c r="AI60" s="132">
        <f>0.85*0.8*0.85</f>
        <v>0.5780000000000001</v>
      </c>
      <c r="AJ60" s="132">
        <v>15</v>
      </c>
      <c r="AK60" s="133">
        <v>58000</v>
      </c>
      <c r="AL60" s="134">
        <f t="shared" si="8"/>
        <v>4957.264957264958</v>
      </c>
      <c r="AM60" s="134"/>
      <c r="AN60" s="134">
        <f t="shared" si="9"/>
        <v>62957.26495726496</v>
      </c>
      <c r="AO60" s="134">
        <f t="shared" si="10"/>
        <v>63000</v>
      </c>
      <c r="AP60" s="133"/>
      <c r="AQ60" s="135">
        <v>55</v>
      </c>
    </row>
    <row r="61" spans="1:43" s="99" customFormat="1" ht="12.75">
      <c r="A61" s="124">
        <v>52</v>
      </c>
      <c r="B61" s="125" t="s">
        <v>273</v>
      </c>
      <c r="C61" s="191" t="s">
        <v>314</v>
      </c>
      <c r="D61" s="189" t="s">
        <v>313</v>
      </c>
      <c r="E61" s="183" t="s">
        <v>306</v>
      </c>
      <c r="F61" s="144" t="s">
        <v>337</v>
      </c>
      <c r="G61" s="126">
        <v>37447</v>
      </c>
      <c r="H61" s="126">
        <v>37447</v>
      </c>
      <c r="I61" s="127">
        <v>30</v>
      </c>
      <c r="J61" s="125"/>
      <c r="K61" s="128">
        <v>79824</v>
      </c>
      <c r="L61" s="128">
        <v>7982.4</v>
      </c>
      <c r="M61" s="182">
        <f t="shared" si="2"/>
        <v>63000</v>
      </c>
      <c r="N61" s="142">
        <f t="shared" si="3"/>
        <v>15</v>
      </c>
      <c r="O61" s="145">
        <v>0.4</v>
      </c>
      <c r="P61" s="182">
        <f t="shared" si="4"/>
        <v>5700</v>
      </c>
      <c r="Q61" s="143">
        <f t="shared" si="15"/>
      </c>
      <c r="R61" s="198"/>
      <c r="S61" s="130"/>
      <c r="W61" s="99" t="s">
        <v>289</v>
      </c>
      <c r="AA61" s="112"/>
      <c r="AC61" s="131">
        <v>15</v>
      </c>
      <c r="AD61" s="132" t="e">
        <f t="shared" si="16"/>
        <v>#VALUE!</v>
      </c>
      <c r="AE61" s="146" t="e">
        <f t="shared" si="5"/>
        <v>#VALUE!</v>
      </c>
      <c r="AF61" s="132">
        <v>60</v>
      </c>
      <c r="AG61" s="132">
        <f t="shared" si="17"/>
        <v>50</v>
      </c>
      <c r="AH61" s="132" t="e">
        <f t="shared" si="6"/>
        <v>#VALUE!</v>
      </c>
      <c r="AI61" s="132">
        <f>1*0.8*0.85</f>
        <v>0.68</v>
      </c>
      <c r="AJ61" s="132">
        <v>15</v>
      </c>
      <c r="AK61" s="133">
        <v>58000</v>
      </c>
      <c r="AL61" s="134">
        <f t="shared" si="8"/>
        <v>4957.264957264958</v>
      </c>
      <c r="AM61" s="134"/>
      <c r="AN61" s="134">
        <f t="shared" si="9"/>
        <v>62957.26495726496</v>
      </c>
      <c r="AO61" s="134">
        <f t="shared" si="10"/>
        <v>63000</v>
      </c>
      <c r="AP61" s="133"/>
      <c r="AQ61" s="135">
        <v>56</v>
      </c>
    </row>
    <row r="62" spans="1:43" s="99" customFormat="1" ht="12.75">
      <c r="A62" s="124">
        <v>53</v>
      </c>
      <c r="B62" s="125" t="s">
        <v>274</v>
      </c>
      <c r="C62" s="191" t="s">
        <v>328</v>
      </c>
      <c r="D62" s="189" t="s">
        <v>283</v>
      </c>
      <c r="E62" s="183" t="s">
        <v>329</v>
      </c>
      <c r="F62" s="144" t="s">
        <v>337</v>
      </c>
      <c r="G62" s="126">
        <v>38717</v>
      </c>
      <c r="H62" s="126">
        <v>38717</v>
      </c>
      <c r="I62" s="127">
        <v>25</v>
      </c>
      <c r="J62" s="125"/>
      <c r="K62" s="128">
        <v>425317</v>
      </c>
      <c r="L62" s="128">
        <v>42531.7</v>
      </c>
      <c r="M62" s="182">
        <f t="shared" si="2"/>
        <v>325600</v>
      </c>
      <c r="N62" s="142" t="e">
        <f t="shared" si="3"/>
        <v>#VALUE!</v>
      </c>
      <c r="O62" s="145">
        <v>0.3</v>
      </c>
      <c r="P62" s="182" t="e">
        <f t="shared" si="4"/>
        <v>#VALUE!</v>
      </c>
      <c r="Q62" s="143">
        <f t="shared" si="15"/>
      </c>
      <c r="R62" s="198" t="s">
        <v>338</v>
      </c>
      <c r="S62" s="130"/>
      <c r="W62" s="99" t="s">
        <v>290</v>
      </c>
      <c r="AA62" s="112"/>
      <c r="AC62" s="131">
        <v>15</v>
      </c>
      <c r="AD62" s="132" t="e">
        <f t="shared" si="16"/>
        <v>#VALUE!</v>
      </c>
      <c r="AE62" s="146" t="e">
        <f t="shared" si="5"/>
        <v>#VALUE!</v>
      </c>
      <c r="AF62" s="132">
        <v>60</v>
      </c>
      <c r="AG62" s="132">
        <f t="shared" si="17"/>
        <v>58.333333333333336</v>
      </c>
      <c r="AH62" s="132" t="e">
        <f t="shared" si="6"/>
        <v>#VALUE!</v>
      </c>
      <c r="AI62" s="132">
        <f>0.9*0.8*0.8</f>
        <v>0.5760000000000001</v>
      </c>
      <c r="AJ62" s="132" t="e">
        <f t="shared" si="7"/>
        <v>#VALUE!</v>
      </c>
      <c r="AK62" s="133">
        <v>300000</v>
      </c>
      <c r="AL62" s="134">
        <f t="shared" si="8"/>
        <v>25641.025641025644</v>
      </c>
      <c r="AM62" s="134"/>
      <c r="AN62" s="134">
        <f t="shared" si="9"/>
        <v>325641.0256410256</v>
      </c>
      <c r="AO62" s="134">
        <f t="shared" si="10"/>
        <v>325600</v>
      </c>
      <c r="AP62" s="133"/>
      <c r="AQ62" s="135">
        <v>57</v>
      </c>
    </row>
    <row r="63" spans="1:43" s="99" customFormat="1" ht="12.75">
      <c r="A63" s="124">
        <v>54</v>
      </c>
      <c r="B63" s="125" t="s">
        <v>219</v>
      </c>
      <c r="C63" s="191" t="s">
        <v>317</v>
      </c>
      <c r="D63" s="189" t="s">
        <v>245</v>
      </c>
      <c r="E63" s="183" t="s">
        <v>318</v>
      </c>
      <c r="F63" s="144" t="s">
        <v>337</v>
      </c>
      <c r="G63" s="126">
        <v>38163</v>
      </c>
      <c r="H63" s="126">
        <v>38163</v>
      </c>
      <c r="I63" s="127">
        <v>40</v>
      </c>
      <c r="J63" s="125"/>
      <c r="K63" s="128">
        <v>126800</v>
      </c>
      <c r="L63" s="128">
        <v>12680</v>
      </c>
      <c r="M63" s="182">
        <f t="shared" si="2"/>
        <v>84700</v>
      </c>
      <c r="N63" s="142">
        <f t="shared" si="3"/>
        <v>15</v>
      </c>
      <c r="O63" s="145">
        <v>0.3</v>
      </c>
      <c r="P63" s="182">
        <f t="shared" si="4"/>
        <v>8900</v>
      </c>
      <c r="Q63" s="143">
        <f t="shared" si="15"/>
      </c>
      <c r="R63" s="198"/>
      <c r="S63" s="130"/>
      <c r="W63" s="99" t="s">
        <v>256</v>
      </c>
      <c r="AA63" s="112"/>
      <c r="AC63" s="131">
        <v>15</v>
      </c>
      <c r="AD63" s="132" t="e">
        <f t="shared" si="16"/>
        <v>#VALUE!</v>
      </c>
      <c r="AE63" s="146" t="e">
        <f t="shared" si="5"/>
        <v>#VALUE!</v>
      </c>
      <c r="AF63" s="132">
        <v>50</v>
      </c>
      <c r="AG63" s="132">
        <f t="shared" si="17"/>
        <v>20</v>
      </c>
      <c r="AH63" s="132" t="e">
        <f t="shared" si="6"/>
        <v>#VALUE!</v>
      </c>
      <c r="AI63" s="132">
        <f>1*0.8*0.85</f>
        <v>0.68</v>
      </c>
      <c r="AJ63" s="132">
        <v>15</v>
      </c>
      <c r="AK63" s="133">
        <v>78000</v>
      </c>
      <c r="AL63" s="134">
        <f t="shared" si="8"/>
        <v>6666.666666666668</v>
      </c>
      <c r="AM63" s="134"/>
      <c r="AN63" s="134">
        <f t="shared" si="9"/>
        <v>84666.66666666667</v>
      </c>
      <c r="AO63" s="134">
        <f t="shared" si="10"/>
        <v>84700</v>
      </c>
      <c r="AP63" s="133"/>
      <c r="AQ63" s="135">
        <v>25</v>
      </c>
    </row>
    <row r="64" spans="1:43" s="99" customFormat="1" ht="12.75">
      <c r="A64" s="124">
        <v>55</v>
      </c>
      <c r="B64" s="125" t="s">
        <v>231</v>
      </c>
      <c r="C64" s="191" t="s">
        <v>307</v>
      </c>
      <c r="D64" s="189" t="s">
        <v>246</v>
      </c>
      <c r="E64" s="184" t="s">
        <v>306</v>
      </c>
      <c r="F64" s="144" t="s">
        <v>337</v>
      </c>
      <c r="G64" s="126">
        <v>37769</v>
      </c>
      <c r="H64" s="126">
        <v>37769</v>
      </c>
      <c r="I64" s="127">
        <v>19.7</v>
      </c>
      <c r="J64" s="125"/>
      <c r="K64" s="128">
        <v>115400</v>
      </c>
      <c r="L64" s="128">
        <v>11540</v>
      </c>
      <c r="M64" s="182">
        <f t="shared" si="2"/>
        <v>63000</v>
      </c>
      <c r="N64" s="142">
        <f t="shared" si="3"/>
        <v>15</v>
      </c>
      <c r="O64" s="145">
        <v>0.4</v>
      </c>
      <c r="P64" s="182">
        <f t="shared" si="4"/>
        <v>5700</v>
      </c>
      <c r="Q64" s="143">
        <f t="shared" si="15"/>
      </c>
      <c r="R64" s="129"/>
      <c r="S64" s="130"/>
      <c r="W64" s="99" t="s">
        <v>250</v>
      </c>
      <c r="AA64" s="112"/>
      <c r="AC64" s="131">
        <v>15</v>
      </c>
      <c r="AD64" s="132" t="e">
        <f t="shared" si="16"/>
        <v>#VALUE!</v>
      </c>
      <c r="AE64" s="146" t="e">
        <f t="shared" si="5"/>
        <v>#VALUE!</v>
      </c>
      <c r="AF64" s="132">
        <v>50</v>
      </c>
      <c r="AG64" s="132">
        <f t="shared" si="17"/>
        <v>60.6</v>
      </c>
      <c r="AH64" s="132" t="e">
        <f t="shared" si="6"/>
        <v>#VALUE!</v>
      </c>
      <c r="AI64" s="132">
        <f>0.85*0.8*0.85</f>
        <v>0.5780000000000001</v>
      </c>
      <c r="AJ64" s="132">
        <v>15</v>
      </c>
      <c r="AK64" s="133">
        <v>58000</v>
      </c>
      <c r="AL64" s="134">
        <f t="shared" si="8"/>
        <v>4957.264957264958</v>
      </c>
      <c r="AM64" s="134"/>
      <c r="AN64" s="134">
        <f t="shared" si="9"/>
        <v>62957.26495726496</v>
      </c>
      <c r="AO64" s="134">
        <f t="shared" si="10"/>
        <v>63000</v>
      </c>
      <c r="AP64" s="133"/>
      <c r="AQ64" s="135">
        <v>37</v>
      </c>
    </row>
    <row r="65" spans="1:45" s="56" customFormat="1" ht="15" customHeight="1">
      <c r="A65" s="59"/>
      <c r="B65" s="60"/>
      <c r="C65" s="60"/>
      <c r="D65" s="60"/>
      <c r="E65" s="60"/>
      <c r="F65" s="61"/>
      <c r="G65" s="66"/>
      <c r="H65" s="66"/>
      <c r="I65" s="78"/>
      <c r="J65" s="70"/>
      <c r="K65" s="81"/>
      <c r="L65" s="81"/>
      <c r="M65" s="81"/>
      <c r="N65" s="81"/>
      <c r="O65" s="79"/>
      <c r="P65" s="80"/>
      <c r="Q65" s="79"/>
      <c r="R65" s="74"/>
      <c r="S65" s="60"/>
      <c r="T65" s="52"/>
      <c r="U65" s="69"/>
      <c r="V65" s="69"/>
      <c r="W65" s="69"/>
      <c r="X65" s="69"/>
      <c r="Y65" s="69"/>
      <c r="Z65" s="69"/>
      <c r="AA65" s="62"/>
      <c r="AB65" s="69"/>
      <c r="AD65" s="69"/>
      <c r="AE65" s="69"/>
      <c r="AF65" s="84"/>
      <c r="AG65" s="84"/>
      <c r="AH65" s="69"/>
      <c r="AI65" s="69"/>
      <c r="AJ65" s="69"/>
      <c r="AK65" s="69"/>
      <c r="AL65" s="69"/>
      <c r="AM65" s="55"/>
      <c r="AN65" s="55"/>
      <c r="AO65" s="55"/>
      <c r="AP65" s="55"/>
      <c r="AQ65" s="55"/>
      <c r="AS65" s="87">
        <v>58</v>
      </c>
    </row>
    <row r="66" spans="1:43" s="56" customFormat="1" ht="15" customHeight="1">
      <c r="A66" s="262" t="s">
        <v>134</v>
      </c>
      <c r="B66" s="263"/>
      <c r="C66" s="263"/>
      <c r="D66" s="263"/>
      <c r="E66" s="263"/>
      <c r="F66" s="263"/>
      <c r="G66" s="67"/>
      <c r="H66" s="67"/>
      <c r="I66" s="78"/>
      <c r="J66" s="70"/>
      <c r="K66" s="85">
        <f>SUM(K6:K65)</f>
        <v>14134210</v>
      </c>
      <c r="L66" s="85">
        <f>SUM(L6:L65)</f>
        <v>1413420.9999999998</v>
      </c>
      <c r="M66" s="85">
        <f>SUM(M6:M65)</f>
        <v>17006400</v>
      </c>
      <c r="N66" s="85" t="e">
        <f>SUM(N6:N65)</f>
        <v>#VALUE!</v>
      </c>
      <c r="O66" s="82">
        <f>SUM(O6:O65)</f>
        <v>14.10000000000001</v>
      </c>
      <c r="P66" s="82"/>
      <c r="Q66" s="82">
        <f>SUM(Q6:Q65)</f>
        <v>0</v>
      </c>
      <c r="R66" s="74">
        <f>IF(OR(L66=0,$Q$66=0),"",(Q66-L66)/ABS(L66)*100)</f>
      </c>
      <c r="S66" s="60"/>
      <c r="T66" s="52"/>
      <c r="U66" s="69"/>
      <c r="V66" s="69"/>
      <c r="W66" s="69"/>
      <c r="X66" s="69"/>
      <c r="Y66" s="69"/>
      <c r="Z66" s="69"/>
      <c r="AA66" s="62"/>
      <c r="AB66" s="69"/>
      <c r="AD66" s="69"/>
      <c r="AE66" s="69"/>
      <c r="AF66" s="69"/>
      <c r="AG66" s="69"/>
      <c r="AH66" s="69"/>
      <c r="AI66" s="69"/>
      <c r="AJ66" s="69"/>
      <c r="AK66" s="69"/>
      <c r="AL66" s="69"/>
      <c r="AM66" s="55"/>
      <c r="AN66" s="55"/>
      <c r="AO66" s="55"/>
      <c r="AP66" s="55"/>
      <c r="AQ66" s="55"/>
    </row>
    <row r="67" spans="1:43" s="56" customFormat="1" ht="15" customHeight="1">
      <c r="A67" s="274" t="s">
        <v>135</v>
      </c>
      <c r="B67" s="275"/>
      <c r="C67" s="275"/>
      <c r="D67" s="275"/>
      <c r="E67" s="275"/>
      <c r="F67" s="275"/>
      <c r="G67" s="67"/>
      <c r="H67" s="67"/>
      <c r="I67" s="78"/>
      <c r="J67" s="60"/>
      <c r="K67" s="83"/>
      <c r="L67" s="83"/>
      <c r="M67" s="85"/>
      <c r="N67" s="85"/>
      <c r="O67" s="82"/>
      <c r="P67" s="82"/>
      <c r="Q67" s="82"/>
      <c r="R67" s="74">
        <f>IF(OR(L67=0,$Q$66=0),"",(Q67-L67)/ABS(L67)*100)</f>
      </c>
      <c r="S67" s="60"/>
      <c r="T67" s="52"/>
      <c r="U67" s="62"/>
      <c r="V67" s="62"/>
      <c r="W67" s="62"/>
      <c r="X67" s="62"/>
      <c r="Y67" s="62"/>
      <c r="Z67" s="62"/>
      <c r="AA67" s="62"/>
      <c r="AB67" s="62"/>
      <c r="AD67" s="62"/>
      <c r="AE67" s="62"/>
      <c r="AF67" s="62"/>
      <c r="AG67" s="62"/>
      <c r="AH67" s="62"/>
      <c r="AI67" s="62"/>
      <c r="AJ67" s="62"/>
      <c r="AK67" s="62"/>
      <c r="AL67" s="62"/>
      <c r="AM67" s="55"/>
      <c r="AN67" s="55"/>
      <c r="AO67" s="55"/>
      <c r="AP67" s="55"/>
      <c r="AQ67" s="55"/>
    </row>
    <row r="68" spans="1:43" s="56" customFormat="1" ht="15" customHeight="1">
      <c r="A68" s="262" t="s">
        <v>136</v>
      </c>
      <c r="B68" s="263"/>
      <c r="C68" s="263"/>
      <c r="D68" s="263"/>
      <c r="E68" s="263"/>
      <c r="F68" s="263"/>
      <c r="G68" s="68"/>
      <c r="H68" s="68"/>
      <c r="I68" s="86"/>
      <c r="J68" s="63"/>
      <c r="K68" s="83">
        <f>K66-K67</f>
        <v>14134210</v>
      </c>
      <c r="L68" s="83">
        <f aca="true" t="shared" si="19" ref="L68:Q68">L66-L67</f>
        <v>1413420.9999999998</v>
      </c>
      <c r="M68" s="85">
        <f t="shared" si="19"/>
        <v>17006400</v>
      </c>
      <c r="N68" s="85" t="e">
        <f t="shared" si="19"/>
        <v>#VALUE!</v>
      </c>
      <c r="O68" s="82">
        <f t="shared" si="19"/>
        <v>14.10000000000001</v>
      </c>
      <c r="P68" s="82"/>
      <c r="Q68" s="82">
        <f t="shared" si="19"/>
        <v>0</v>
      </c>
      <c r="R68" s="74">
        <f>IF(OR(L68=0,$Q$66=0),"",(Q68-L68)/ABS(L68)*100)</f>
      </c>
      <c r="S68" s="64"/>
      <c r="T68" s="65"/>
      <c r="U68" s="69"/>
      <c r="V68" s="69"/>
      <c r="W68" s="69"/>
      <c r="X68" s="69"/>
      <c r="Y68" s="69"/>
      <c r="Z68" s="69"/>
      <c r="AA68" s="62"/>
      <c r="AB68" s="69"/>
      <c r="AD68" s="69"/>
      <c r="AE68" s="69"/>
      <c r="AF68" s="69"/>
      <c r="AG68" s="69"/>
      <c r="AH68" s="69"/>
      <c r="AI68" s="69"/>
      <c r="AJ68" s="69"/>
      <c r="AK68" s="69"/>
      <c r="AL68" s="69"/>
      <c r="AM68" s="55"/>
      <c r="AN68" s="55"/>
      <c r="AO68" s="55"/>
      <c r="AP68" s="55"/>
      <c r="AQ68" s="55"/>
    </row>
    <row r="69" spans="1:43" s="99" customFormat="1" ht="15" customHeight="1">
      <c r="A69" s="107"/>
      <c r="F69" s="110"/>
      <c r="G69" s="136"/>
      <c r="H69" s="136"/>
      <c r="J69" s="56"/>
      <c r="M69" s="56"/>
      <c r="N69" s="56"/>
      <c r="O69" s="56"/>
      <c r="P69" s="71"/>
      <c r="Q69" s="56"/>
      <c r="R69" s="56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</row>
    <row r="70" spans="1:43" s="99" customFormat="1" ht="15" customHeight="1">
      <c r="A70" s="107"/>
      <c r="F70" s="110"/>
      <c r="G70" s="136"/>
      <c r="H70" s="136"/>
      <c r="I70" s="137" t="s">
        <v>330</v>
      </c>
      <c r="J70" s="56"/>
      <c r="K70" s="99">
        <v>10100320</v>
      </c>
      <c r="L70" s="99">
        <v>1001490.82</v>
      </c>
      <c r="M70" s="56"/>
      <c r="N70" s="56"/>
      <c r="O70" s="56"/>
      <c r="P70" s="71"/>
      <c r="Q70" s="56"/>
      <c r="R70" s="56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</row>
    <row r="71" spans="1:43" s="99" customFormat="1" ht="15" customHeight="1">
      <c r="A71" s="107"/>
      <c r="F71" s="110"/>
      <c r="G71" s="136"/>
      <c r="H71" s="136"/>
      <c r="I71" s="137" t="s">
        <v>331</v>
      </c>
      <c r="J71" s="56"/>
      <c r="K71" s="99">
        <v>4033890</v>
      </c>
      <c r="L71" s="99">
        <v>403389</v>
      </c>
      <c r="M71" s="56"/>
      <c r="N71" s="56"/>
      <c r="O71" s="56"/>
      <c r="P71" s="71"/>
      <c r="Q71" s="56"/>
      <c r="R71" s="56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</row>
    <row r="72" spans="1:43" s="99" customFormat="1" ht="15" customHeight="1">
      <c r="A72" s="107"/>
      <c r="F72" s="110"/>
      <c r="G72" s="136"/>
      <c r="H72" s="136"/>
      <c r="J72" s="56"/>
      <c r="M72" s="56"/>
      <c r="N72" s="56"/>
      <c r="O72" s="56"/>
      <c r="P72" s="71"/>
      <c r="Q72" s="56"/>
      <c r="R72" s="56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</row>
    <row r="73" spans="1:43" s="99" customFormat="1" ht="15" customHeight="1">
      <c r="A73" s="107"/>
      <c r="F73" s="110"/>
      <c r="G73" s="136"/>
      <c r="H73" s="136"/>
      <c r="J73" s="56"/>
      <c r="M73" s="56"/>
      <c r="N73" s="56"/>
      <c r="O73" s="56"/>
      <c r="P73" s="71"/>
      <c r="Q73" s="56"/>
      <c r="R73" s="56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</row>
    <row r="74" spans="1:43" s="99" customFormat="1" ht="15" customHeight="1">
      <c r="A74" s="107"/>
      <c r="F74" s="110"/>
      <c r="G74" s="136"/>
      <c r="H74" s="136"/>
      <c r="J74" s="56"/>
      <c r="M74" s="56"/>
      <c r="N74" s="56"/>
      <c r="O74" s="56"/>
      <c r="P74" s="71"/>
      <c r="Q74" s="56"/>
      <c r="R74" s="56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</row>
    <row r="75" spans="1:43" s="99" customFormat="1" ht="15" customHeight="1">
      <c r="A75" s="107"/>
      <c r="F75" s="110"/>
      <c r="G75" s="136"/>
      <c r="H75" s="136"/>
      <c r="J75" s="56"/>
      <c r="M75" s="56"/>
      <c r="N75" s="56"/>
      <c r="O75" s="56"/>
      <c r="P75" s="71"/>
      <c r="Q75" s="56"/>
      <c r="R75" s="56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</row>
    <row r="76" spans="1:43" s="99" customFormat="1" ht="15" customHeight="1">
      <c r="A76" s="107"/>
      <c r="F76" s="110"/>
      <c r="G76" s="136"/>
      <c r="H76" s="136"/>
      <c r="J76" s="56"/>
      <c r="M76" s="56"/>
      <c r="N76" s="56"/>
      <c r="O76" s="56"/>
      <c r="P76" s="71"/>
      <c r="Q76" s="56"/>
      <c r="R76" s="56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</row>
    <row r="77" spans="1:43" s="99" customFormat="1" ht="15" customHeight="1">
      <c r="A77" s="107"/>
      <c r="F77" s="110"/>
      <c r="G77" s="136"/>
      <c r="H77" s="136"/>
      <c r="J77" s="56"/>
      <c r="M77" s="56"/>
      <c r="N77" s="56"/>
      <c r="O77" s="56"/>
      <c r="P77" s="71"/>
      <c r="Q77" s="56"/>
      <c r="R77" s="56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</row>
    <row r="78" spans="1:43" s="99" customFormat="1" ht="15" customHeight="1">
      <c r="A78" s="107"/>
      <c r="F78" s="110"/>
      <c r="G78" s="136"/>
      <c r="H78" s="136"/>
      <c r="J78" s="56"/>
      <c r="M78" s="56"/>
      <c r="N78" s="56"/>
      <c r="O78" s="56"/>
      <c r="P78" s="71"/>
      <c r="Q78" s="56"/>
      <c r="R78" s="56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</row>
    <row r="79" spans="1:43" s="99" customFormat="1" ht="15" customHeight="1">
      <c r="A79" s="107"/>
      <c r="F79" s="110"/>
      <c r="G79" s="136"/>
      <c r="H79" s="136"/>
      <c r="J79" s="56"/>
      <c r="M79" s="56"/>
      <c r="N79" s="56"/>
      <c r="O79" s="56"/>
      <c r="P79" s="71"/>
      <c r="Q79" s="56"/>
      <c r="R79" s="56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</row>
    <row r="80" spans="1:2" ht="15" customHeight="1">
      <c r="A80" s="138"/>
      <c r="B80" s="90"/>
    </row>
    <row r="81" spans="1:2" ht="15" customHeight="1">
      <c r="A81" s="138"/>
      <c r="B81" s="90"/>
    </row>
  </sheetData>
  <sheetProtection/>
  <autoFilter ref="A7:AS68"/>
  <mergeCells count="17">
    <mergeCell ref="A68:F68"/>
    <mergeCell ref="A2:S2"/>
    <mergeCell ref="A3:S3"/>
    <mergeCell ref="A6:A7"/>
    <mergeCell ref="B6:B7"/>
    <mergeCell ref="C6:C7"/>
    <mergeCell ref="D6:D7"/>
    <mergeCell ref="E6:E7"/>
    <mergeCell ref="G6:G7"/>
    <mergeCell ref="H6:H7"/>
    <mergeCell ref="A67:F67"/>
    <mergeCell ref="T6:T7"/>
    <mergeCell ref="O6:Q6"/>
    <mergeCell ref="R6:R7"/>
    <mergeCell ref="S6:S7"/>
    <mergeCell ref="A66:F66"/>
    <mergeCell ref="M6:N6"/>
  </mergeCells>
  <conditionalFormatting sqref="AE67:AL68">
    <cfRule type="expression" priority="10" dxfId="27" stopIfTrue="1">
      <formula>$A$2="固定资产-车辆清查评估操作表"</formula>
    </cfRule>
  </conditionalFormatting>
  <conditionalFormatting sqref="U67:U68">
    <cfRule type="expression" priority="9" dxfId="27" stopIfTrue="1">
      <formula>$A$2="固定资产-机器设备清查评估操作表"</formula>
    </cfRule>
  </conditionalFormatting>
  <conditionalFormatting sqref="AB67:AB68 AD67:AD68 V67:Z68">
    <cfRule type="expression" priority="8" dxfId="27" stopIfTrue="1">
      <formula>$A$2="固定资产-房屋建筑物清查评估操作表"</formula>
    </cfRule>
  </conditionalFormatting>
  <conditionalFormatting sqref="AA67:AA68">
    <cfRule type="expression" priority="7" dxfId="27" stopIfTrue="1">
      <formula>$A$2="固定资产-构筑物及其他辅助设施清查评估操作表"</formula>
    </cfRule>
  </conditionalFormatting>
  <conditionalFormatting sqref="V2:V4 AC1:AC7 U5:AB7 AD5:AQ7 AR6:AR64 V8:AQ64">
    <cfRule type="expression" priority="6" dxfId="28" stopIfTrue="1">
      <formula>$U$8=0</formula>
    </cfRule>
  </conditionalFormatting>
  <conditionalFormatting sqref="O69:O65536 O1:O2 O4:O7">
    <cfRule type="expression" priority="5" dxfId="29" stopIfTrue="1">
      <formula>$AP$8&lt;&gt;0</formula>
    </cfRule>
  </conditionalFormatting>
  <conditionalFormatting sqref="O66:Q68">
    <cfRule type="cellIs" priority="4" dxfId="26" operator="equal" stopIfTrue="1">
      <formula>0</formula>
    </cfRule>
  </conditionalFormatting>
  <conditionalFormatting sqref="R8:R68">
    <cfRule type="expression" priority="3" dxfId="30" stopIfTrue="1">
      <formula>R8=0</formula>
    </cfRule>
  </conditionalFormatting>
  <conditionalFormatting sqref="T8:AP64">
    <cfRule type="expression" priority="2" dxfId="28" stopIfTrue="1">
      <formula>$S$8=0</formula>
    </cfRule>
  </conditionalFormatting>
  <conditionalFormatting sqref="Q8:Q64">
    <cfRule type="expression" priority="1" dxfId="30" stopIfTrue="1">
      <formula>Q8=0</formula>
    </cfRule>
  </conditionalFormatting>
  <dataValidations count="1">
    <dataValidation operator="lessThanOrEqual" allowBlank="1" showInputMessage="1" showErrorMessage="1" prompt="请以2007-3-3方式输入" error="您输入的日期有误" sqref="G6:H7"/>
  </dataValidations>
  <hyperlinks>
    <hyperlink ref="A1" location="固定资产汇总表!R1C1" display="返回"/>
    <hyperlink ref="B1" location="索引!A1" display="返回索引"/>
  </hyperlinks>
  <printOptions horizontalCentered="1"/>
  <pageMargins left="0.3937007874015748" right="0.3937007874015748" top="0.6692913385826772" bottom="0.79" header="0.7874015748031497" footer="0.45"/>
  <pageSetup horizontalDpi="300" verticalDpi="300" orientation="landscape" paperSize="9" r:id="rId3"/>
  <headerFooter alignWithMargins="0">
    <oddFooter>&amp;L&amp;9&amp;"Arial Narrow,常规"被评估单位填表人：
填表日期：      年   月   日&amp;C&amp;9&amp;"Arial Narrow,常规"评估人员：
&amp;R&amp;9&amp;"Arial Narrow,常规"共&amp;N页，第&amp;P页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3"/>
  <sheetViews>
    <sheetView zoomScale="90" zoomScaleNormal="90" zoomScalePageLayoutView="0" workbookViewId="0" topLeftCell="A31">
      <selection activeCell="AM12" sqref="AM12"/>
    </sheetView>
  </sheetViews>
  <sheetFormatPr defaultColWidth="9.00390625" defaultRowHeight="14.25"/>
  <cols>
    <col min="1" max="1" width="6.625" style="194" customWidth="1"/>
    <col min="2" max="2" width="11.375" style="99" customWidth="1"/>
    <col min="3" max="3" width="15.25390625" style="90" customWidth="1"/>
    <col min="4" max="4" width="14.625" style="90" hidden="1" customWidth="1"/>
    <col min="5" max="5" width="18.875" style="90" hidden="1" customWidth="1"/>
    <col min="6" max="6" width="5.375" style="91" hidden="1" customWidth="1"/>
    <col min="7" max="7" width="12.125" style="92" customWidth="1"/>
    <col min="8" max="8" width="9.375" style="92" hidden="1" customWidth="1"/>
    <col min="9" max="9" width="10.875" style="90" customWidth="1"/>
    <col min="10" max="10" width="5.625" style="90" hidden="1" customWidth="1"/>
    <col min="11" max="11" width="16.375" style="90" hidden="1" customWidth="1"/>
    <col min="12" max="12" width="18.00390625" style="90" hidden="1" customWidth="1"/>
    <col min="13" max="13" width="16.875" style="180" hidden="1" customWidth="1"/>
    <col min="14" max="14" width="9.375" style="138" hidden="1" customWidth="1"/>
    <col min="15" max="15" width="12.875" style="138" hidden="1" customWidth="1"/>
    <col min="16" max="16" width="17.125" style="139" customWidth="1"/>
    <col min="17" max="17" width="12.25390625" style="90" hidden="1" customWidth="1"/>
    <col min="18" max="18" width="2.50390625" style="90" hidden="1" customWidth="1"/>
    <col min="19" max="19" width="12.50390625" style="90" hidden="1" customWidth="1"/>
    <col min="20" max="20" width="6.375" style="90" hidden="1" customWidth="1"/>
    <col min="21" max="21" width="5.00390625" style="90" hidden="1" customWidth="1"/>
    <col min="22" max="22" width="6.75390625" style="90" hidden="1" customWidth="1"/>
    <col min="23" max="23" width="5.00390625" style="90" hidden="1" customWidth="1"/>
    <col min="24" max="25" width="4.50390625" style="90" hidden="1" customWidth="1"/>
    <col min="26" max="26" width="6.50390625" style="90" hidden="1" customWidth="1"/>
    <col min="27" max="27" width="5.00390625" style="90" hidden="1" customWidth="1"/>
    <col min="28" max="28" width="4.625" style="90" hidden="1" customWidth="1"/>
    <col min="29" max="29" width="7.625" style="91" hidden="1" customWidth="1"/>
    <col min="30" max="30" width="5.75390625" style="91" hidden="1" customWidth="1"/>
    <col min="31" max="31" width="6.00390625" style="91" hidden="1" customWidth="1"/>
    <col min="32" max="32" width="6.375" style="91" hidden="1" customWidth="1"/>
    <col min="33" max="33" width="5.875" style="91" hidden="1" customWidth="1"/>
    <col min="34" max="34" width="13.50390625" style="90" customWidth="1"/>
    <col min="35" max="16384" width="9.00390625" style="90" customWidth="1"/>
  </cols>
  <sheetData>
    <row r="1" spans="1:33" s="106" customFormat="1" ht="22.5">
      <c r="A1" s="291" t="s">
        <v>372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102" t="s">
        <v>170</v>
      </c>
      <c r="T1" s="104"/>
      <c r="U1" s="104"/>
      <c r="V1" s="104"/>
      <c r="W1" s="104"/>
      <c r="X1" s="104"/>
      <c r="Y1" s="104"/>
      <c r="Z1" s="102" t="s">
        <v>143</v>
      </c>
      <c r="AA1" s="104"/>
      <c r="AB1" s="202"/>
      <c r="AC1" s="105"/>
      <c r="AD1" s="105"/>
      <c r="AE1" s="105"/>
      <c r="AF1" s="105"/>
      <c r="AG1" s="105"/>
    </row>
    <row r="2" spans="1:33" s="99" customFormat="1" ht="14.25">
      <c r="A2" s="203"/>
      <c r="B2" s="204"/>
      <c r="C2" s="204"/>
      <c r="D2" s="204"/>
      <c r="E2" s="204"/>
      <c r="F2" s="204"/>
      <c r="G2" s="205"/>
      <c r="H2" s="205"/>
      <c r="I2" s="204"/>
      <c r="J2" s="204"/>
      <c r="K2" s="204"/>
      <c r="L2" s="204"/>
      <c r="M2" s="206"/>
      <c r="N2" s="207"/>
      <c r="O2" s="207"/>
      <c r="P2" s="208"/>
      <c r="Q2" s="204"/>
      <c r="R2" s="209" t="s">
        <v>171</v>
      </c>
      <c r="S2" s="108"/>
      <c r="T2" s="108"/>
      <c r="U2" s="108"/>
      <c r="V2" s="108"/>
      <c r="W2" s="108"/>
      <c r="X2" s="108"/>
      <c r="Y2" s="108"/>
      <c r="Z2" s="112"/>
      <c r="AA2" s="109"/>
      <c r="AB2" s="94"/>
      <c r="AC2" s="110"/>
      <c r="AD2" s="140">
        <v>0.2</v>
      </c>
      <c r="AE2" s="110"/>
      <c r="AF2" s="110"/>
      <c r="AG2" s="110"/>
    </row>
    <row r="3" spans="1:34" s="123" customFormat="1" ht="14.25">
      <c r="A3" s="292" t="s">
        <v>373</v>
      </c>
      <c r="B3" s="293" t="s">
        <v>374</v>
      </c>
      <c r="C3" s="294" t="s">
        <v>375</v>
      </c>
      <c r="D3" s="294" t="s">
        <v>376</v>
      </c>
      <c r="E3" s="293" t="s">
        <v>377</v>
      </c>
      <c r="F3" s="210" t="s">
        <v>378</v>
      </c>
      <c r="G3" s="296" t="s">
        <v>379</v>
      </c>
      <c r="H3" s="296" t="s">
        <v>380</v>
      </c>
      <c r="I3" s="289" t="s">
        <v>381</v>
      </c>
      <c r="J3" s="210" t="s">
        <v>382</v>
      </c>
      <c r="K3" s="211" t="s">
        <v>126</v>
      </c>
      <c r="L3" s="211"/>
      <c r="M3" s="298" t="s">
        <v>389</v>
      </c>
      <c r="N3" s="299"/>
      <c r="O3" s="299"/>
      <c r="P3" s="300"/>
      <c r="Q3" s="286" t="s">
        <v>131</v>
      </c>
      <c r="R3" s="286" t="s">
        <v>132</v>
      </c>
      <c r="S3" s="119" t="s">
        <v>163</v>
      </c>
      <c r="T3" s="120" t="s">
        <v>177</v>
      </c>
      <c r="U3" s="120" t="s">
        <v>178</v>
      </c>
      <c r="V3" s="102" t="s">
        <v>179</v>
      </c>
      <c r="W3" s="120" t="s">
        <v>180</v>
      </c>
      <c r="X3" s="119" t="s">
        <v>152</v>
      </c>
      <c r="Y3" s="121" t="s">
        <v>153</v>
      </c>
      <c r="Z3" s="102" t="s">
        <v>140</v>
      </c>
      <c r="AA3" s="102" t="s">
        <v>147</v>
      </c>
      <c r="AB3" s="102" t="s">
        <v>154</v>
      </c>
      <c r="AC3" s="102" t="s">
        <v>155</v>
      </c>
      <c r="AD3" s="102" t="s">
        <v>161</v>
      </c>
      <c r="AE3" s="102" t="s">
        <v>181</v>
      </c>
      <c r="AF3" s="102" t="s">
        <v>182</v>
      </c>
      <c r="AG3" s="102" t="s">
        <v>156</v>
      </c>
      <c r="AH3" s="276" t="s">
        <v>391</v>
      </c>
    </row>
    <row r="4" spans="1:34" s="123" customFormat="1" ht="14.25">
      <c r="A4" s="292"/>
      <c r="B4" s="293"/>
      <c r="C4" s="295"/>
      <c r="D4" s="295"/>
      <c r="E4" s="293"/>
      <c r="F4" s="212" t="s">
        <v>138</v>
      </c>
      <c r="G4" s="297"/>
      <c r="H4" s="297"/>
      <c r="I4" s="290"/>
      <c r="J4" s="212" t="s">
        <v>159</v>
      </c>
      <c r="K4" s="213" t="s">
        <v>127</v>
      </c>
      <c r="L4" s="213" t="s">
        <v>383</v>
      </c>
      <c r="M4" s="301"/>
      <c r="N4" s="302"/>
      <c r="O4" s="302"/>
      <c r="P4" s="303"/>
      <c r="Q4" s="286"/>
      <c r="R4" s="286"/>
      <c r="S4" s="102" t="s">
        <v>133</v>
      </c>
      <c r="T4" s="102" t="s">
        <v>186</v>
      </c>
      <c r="U4" s="102" t="s">
        <v>187</v>
      </c>
      <c r="V4" s="102" t="s">
        <v>188</v>
      </c>
      <c r="W4" s="102" t="s">
        <v>189</v>
      </c>
      <c r="X4" s="102" t="s">
        <v>160</v>
      </c>
      <c r="Y4" s="102" t="s">
        <v>160</v>
      </c>
      <c r="Z4" s="102" t="s">
        <v>148</v>
      </c>
      <c r="AA4" s="102" t="s">
        <v>139</v>
      </c>
      <c r="AB4" s="102" t="s">
        <v>161</v>
      </c>
      <c r="AC4" s="102" t="s">
        <v>161</v>
      </c>
      <c r="AD4" s="102" t="s">
        <v>162</v>
      </c>
      <c r="AE4" s="102" t="s">
        <v>182</v>
      </c>
      <c r="AF4" s="102" t="s">
        <v>162</v>
      </c>
      <c r="AG4" s="102" t="s">
        <v>162</v>
      </c>
      <c r="AH4" s="277"/>
    </row>
    <row r="5" spans="1:34" s="158" customFormat="1" ht="22.5" customHeight="1">
      <c r="A5" s="281" t="s">
        <v>384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3"/>
    </row>
    <row r="6" spans="1:34" s="99" customFormat="1" ht="28.5">
      <c r="A6" s="215">
        <v>1</v>
      </c>
      <c r="B6" s="216" t="s">
        <v>196</v>
      </c>
      <c r="C6" s="217" t="s">
        <v>385</v>
      </c>
      <c r="D6" s="218" t="s">
        <v>232</v>
      </c>
      <c r="E6" s="219" t="s">
        <v>386</v>
      </c>
      <c r="F6" s="220" t="s">
        <v>351</v>
      </c>
      <c r="G6" s="221">
        <v>37741</v>
      </c>
      <c r="H6" s="221">
        <v>37741</v>
      </c>
      <c r="I6" s="222">
        <v>46.7816</v>
      </c>
      <c r="J6" s="216"/>
      <c r="K6" s="223">
        <v>225200</v>
      </c>
      <c r="L6" s="223">
        <v>22520</v>
      </c>
      <c r="M6" s="224">
        <v>141000</v>
      </c>
      <c r="N6" s="225">
        <v>15</v>
      </c>
      <c r="O6" s="226">
        <v>0.2</v>
      </c>
      <c r="P6" s="224">
        <f>ROUND(M6*N6*(1-O6)/100,-2)</f>
        <v>16900</v>
      </c>
      <c r="Q6" s="227">
        <f aca="true" t="shared" si="0" ref="Q6:Q47">IF(OR(L6=0,$P$48=0),"",(P6-L6)/ABS(L6)*100)</f>
        <v>-24.955595026642985</v>
      </c>
      <c r="R6" s="228"/>
      <c r="V6" s="99" t="s">
        <v>249</v>
      </c>
      <c r="Z6" s="112"/>
      <c r="AB6" s="131">
        <v>15</v>
      </c>
      <c r="AC6" s="132" t="e">
        <f>(#REF!-H6)/365</f>
        <v>#REF!</v>
      </c>
      <c r="AD6" s="146" t="e">
        <f>(AB6-AC6)/AB6*100</f>
        <v>#REF!</v>
      </c>
      <c r="AE6" s="132">
        <v>60</v>
      </c>
      <c r="AF6" s="132">
        <f>(AE6-I6)/AE6*100</f>
        <v>22.030666666666672</v>
      </c>
      <c r="AG6" s="132" t="e">
        <f>MIN(AD6,AF6)</f>
        <v>#REF!</v>
      </c>
      <c r="AH6" s="278" t="s">
        <v>392</v>
      </c>
    </row>
    <row r="7" spans="1:34" s="99" customFormat="1" ht="28.5">
      <c r="A7" s="215">
        <v>2</v>
      </c>
      <c r="B7" s="216" t="s">
        <v>197</v>
      </c>
      <c r="C7" s="217" t="s">
        <v>385</v>
      </c>
      <c r="D7" s="218" t="s">
        <v>233</v>
      </c>
      <c r="E7" s="219" t="s">
        <v>386</v>
      </c>
      <c r="F7" s="220" t="s">
        <v>351</v>
      </c>
      <c r="G7" s="221">
        <v>37862</v>
      </c>
      <c r="H7" s="221">
        <v>37862</v>
      </c>
      <c r="I7" s="222">
        <v>52.6585</v>
      </c>
      <c r="J7" s="216"/>
      <c r="K7" s="223">
        <v>224900</v>
      </c>
      <c r="L7" s="223">
        <v>22490</v>
      </c>
      <c r="M7" s="224">
        <v>131600</v>
      </c>
      <c r="N7" s="225">
        <v>10</v>
      </c>
      <c r="O7" s="226">
        <v>0.2</v>
      </c>
      <c r="P7" s="224">
        <f aca="true" t="shared" si="1" ref="P7:P47">ROUND(M7*N7*(1-O7)/100,-2)</f>
        <v>10500</v>
      </c>
      <c r="Q7" s="227">
        <f t="shared" si="0"/>
        <v>-53.31258337038683</v>
      </c>
      <c r="R7" s="228" t="s">
        <v>352</v>
      </c>
      <c r="V7" s="99" t="s">
        <v>250</v>
      </c>
      <c r="Z7" s="112"/>
      <c r="AB7" s="131">
        <v>15</v>
      </c>
      <c r="AC7" s="132" t="e">
        <f>(#REF!-H7)/365</f>
        <v>#REF!</v>
      </c>
      <c r="AD7" s="146" t="e">
        <f aca="true" t="shared" si="2" ref="AD7:AD47">(AB7-AC7)/AB7*100</f>
        <v>#REF!</v>
      </c>
      <c r="AE7" s="132">
        <v>60</v>
      </c>
      <c r="AF7" s="132">
        <v>15</v>
      </c>
      <c r="AG7" s="132" t="e">
        <f aca="true" t="shared" si="3" ref="AG7:AG47">MIN(AD7,AF7)</f>
        <v>#REF!</v>
      </c>
      <c r="AH7" s="279"/>
    </row>
    <row r="8" spans="1:34" s="99" customFormat="1" ht="28.5">
      <c r="A8" s="215">
        <v>3</v>
      </c>
      <c r="B8" s="216" t="s">
        <v>198</v>
      </c>
      <c r="C8" s="217" t="s">
        <v>385</v>
      </c>
      <c r="D8" s="218" t="s">
        <v>233</v>
      </c>
      <c r="E8" s="219" t="s">
        <v>386</v>
      </c>
      <c r="F8" s="220" t="s">
        <v>351</v>
      </c>
      <c r="G8" s="221">
        <v>37893</v>
      </c>
      <c r="H8" s="221">
        <v>37893</v>
      </c>
      <c r="I8" s="222">
        <v>42.5094</v>
      </c>
      <c r="J8" s="216"/>
      <c r="K8" s="223">
        <v>224900</v>
      </c>
      <c r="L8" s="223">
        <v>22490</v>
      </c>
      <c r="M8" s="224">
        <v>131600</v>
      </c>
      <c r="N8" s="225">
        <v>10</v>
      </c>
      <c r="O8" s="226">
        <v>0.2</v>
      </c>
      <c r="P8" s="224">
        <f t="shared" si="1"/>
        <v>10500</v>
      </c>
      <c r="Q8" s="227">
        <f t="shared" si="0"/>
        <v>-53.31258337038683</v>
      </c>
      <c r="R8" s="228" t="s">
        <v>352</v>
      </c>
      <c r="V8" s="99" t="s">
        <v>250</v>
      </c>
      <c r="Z8" s="112"/>
      <c r="AB8" s="131">
        <v>15</v>
      </c>
      <c r="AC8" s="132" t="e">
        <f>(#REF!-H8)/365</f>
        <v>#REF!</v>
      </c>
      <c r="AD8" s="146" t="e">
        <f t="shared" si="2"/>
        <v>#REF!</v>
      </c>
      <c r="AE8" s="132">
        <v>60</v>
      </c>
      <c r="AF8" s="132">
        <f>(AE8-I8)/AE8*100</f>
        <v>29.151</v>
      </c>
      <c r="AG8" s="132" t="e">
        <f t="shared" si="3"/>
        <v>#REF!</v>
      </c>
      <c r="AH8" s="279"/>
    </row>
    <row r="9" spans="1:34" s="99" customFormat="1" ht="28.5">
      <c r="A9" s="215">
        <v>4</v>
      </c>
      <c r="B9" s="216" t="s">
        <v>199</v>
      </c>
      <c r="C9" s="217" t="s">
        <v>385</v>
      </c>
      <c r="D9" s="218" t="s">
        <v>233</v>
      </c>
      <c r="E9" s="219" t="s">
        <v>386</v>
      </c>
      <c r="F9" s="220" t="s">
        <v>351</v>
      </c>
      <c r="G9" s="221">
        <v>37956</v>
      </c>
      <c r="H9" s="221">
        <v>37956</v>
      </c>
      <c r="I9" s="222">
        <v>47.4559</v>
      </c>
      <c r="J9" s="216"/>
      <c r="K9" s="223">
        <v>224000</v>
      </c>
      <c r="L9" s="223">
        <v>22400</v>
      </c>
      <c r="M9" s="224">
        <v>131600</v>
      </c>
      <c r="N9" s="225">
        <v>15</v>
      </c>
      <c r="O9" s="226">
        <v>0.2</v>
      </c>
      <c r="P9" s="224">
        <f t="shared" si="1"/>
        <v>15800</v>
      </c>
      <c r="Q9" s="227">
        <f t="shared" si="0"/>
        <v>-29.464285714285715</v>
      </c>
      <c r="R9" s="228"/>
      <c r="V9" s="99" t="s">
        <v>250</v>
      </c>
      <c r="Z9" s="112"/>
      <c r="AB9" s="131">
        <v>15</v>
      </c>
      <c r="AC9" s="132" t="e">
        <f>(#REF!-H9)/365</f>
        <v>#REF!</v>
      </c>
      <c r="AD9" s="146" t="e">
        <f t="shared" si="2"/>
        <v>#REF!</v>
      </c>
      <c r="AE9" s="132">
        <v>60</v>
      </c>
      <c r="AF9" s="132">
        <f>(AE9-I9)/AE9*100</f>
        <v>20.90683333333333</v>
      </c>
      <c r="AG9" s="132" t="e">
        <f t="shared" si="3"/>
        <v>#REF!</v>
      </c>
      <c r="AH9" s="279"/>
    </row>
    <row r="10" spans="1:34" s="99" customFormat="1" ht="28.5">
      <c r="A10" s="215">
        <v>5</v>
      </c>
      <c r="B10" s="216" t="s">
        <v>200</v>
      </c>
      <c r="C10" s="217" t="s">
        <v>387</v>
      </c>
      <c r="D10" s="218" t="s">
        <v>234</v>
      </c>
      <c r="E10" s="219" t="s">
        <v>358</v>
      </c>
      <c r="F10" s="220" t="s">
        <v>351</v>
      </c>
      <c r="G10" s="221">
        <v>38796</v>
      </c>
      <c r="H10" s="221">
        <v>38796</v>
      </c>
      <c r="I10" s="222">
        <v>34.4575</v>
      </c>
      <c r="J10" s="216"/>
      <c r="K10" s="223">
        <v>226000</v>
      </c>
      <c r="L10" s="223">
        <v>22600</v>
      </c>
      <c r="M10" s="224">
        <v>141000</v>
      </c>
      <c r="N10" s="225">
        <v>20</v>
      </c>
      <c r="O10" s="226">
        <v>0.2</v>
      </c>
      <c r="P10" s="224">
        <f t="shared" si="1"/>
        <v>22600</v>
      </c>
      <c r="Q10" s="227">
        <f t="shared" si="0"/>
        <v>0</v>
      </c>
      <c r="R10" s="228" t="s">
        <v>352</v>
      </c>
      <c r="V10" s="99" t="s">
        <v>250</v>
      </c>
      <c r="Z10" s="112"/>
      <c r="AB10" s="131">
        <v>15</v>
      </c>
      <c r="AC10" s="132" t="e">
        <f>(#REF!-H10)/365</f>
        <v>#REF!</v>
      </c>
      <c r="AD10" s="146" t="e">
        <f t="shared" si="2"/>
        <v>#REF!</v>
      </c>
      <c r="AE10" s="132">
        <v>60</v>
      </c>
      <c r="AF10" s="132">
        <f>(AE10-I10)/AE10*100</f>
        <v>42.57083333333333</v>
      </c>
      <c r="AG10" s="132" t="e">
        <f t="shared" si="3"/>
        <v>#REF!</v>
      </c>
      <c r="AH10" s="279"/>
    </row>
    <row r="11" spans="1:34" s="99" customFormat="1" ht="28.5">
      <c r="A11" s="215">
        <v>6</v>
      </c>
      <c r="B11" s="216" t="s">
        <v>201</v>
      </c>
      <c r="C11" s="217" t="s">
        <v>388</v>
      </c>
      <c r="D11" s="218" t="s">
        <v>235</v>
      </c>
      <c r="E11" s="219" t="s">
        <v>299</v>
      </c>
      <c r="F11" s="220" t="s">
        <v>351</v>
      </c>
      <c r="G11" s="221">
        <v>38362</v>
      </c>
      <c r="H11" s="221">
        <v>38362</v>
      </c>
      <c r="I11" s="222">
        <v>57.0609</v>
      </c>
      <c r="J11" s="216"/>
      <c r="K11" s="223">
        <v>245200</v>
      </c>
      <c r="L11" s="223">
        <v>24520</v>
      </c>
      <c r="M11" s="224">
        <v>126900</v>
      </c>
      <c r="N11" s="225">
        <v>10</v>
      </c>
      <c r="O11" s="226">
        <v>0.2</v>
      </c>
      <c r="P11" s="224">
        <f t="shared" si="1"/>
        <v>10200</v>
      </c>
      <c r="Q11" s="227">
        <f t="shared" si="0"/>
        <v>-58.40130505709625</v>
      </c>
      <c r="R11" s="228" t="s">
        <v>352</v>
      </c>
      <c r="V11" s="99" t="s">
        <v>251</v>
      </c>
      <c r="Z11" s="112"/>
      <c r="AB11" s="131">
        <v>15</v>
      </c>
      <c r="AC11" s="132" t="e">
        <f>(#REF!-H11)/365</f>
        <v>#REF!</v>
      </c>
      <c r="AD11" s="146" t="e">
        <f t="shared" si="2"/>
        <v>#REF!</v>
      </c>
      <c r="AE11" s="132">
        <v>60</v>
      </c>
      <c r="AF11" s="132">
        <v>15</v>
      </c>
      <c r="AG11" s="132" t="e">
        <f t="shared" si="3"/>
        <v>#REF!</v>
      </c>
      <c r="AH11" s="279"/>
    </row>
    <row r="12" spans="1:34" s="99" customFormat="1" ht="28.5">
      <c r="A12" s="215">
        <v>7</v>
      </c>
      <c r="B12" s="216" t="s">
        <v>202</v>
      </c>
      <c r="C12" s="217" t="s">
        <v>388</v>
      </c>
      <c r="D12" s="218" t="s">
        <v>235</v>
      </c>
      <c r="E12" s="219" t="s">
        <v>299</v>
      </c>
      <c r="F12" s="220" t="s">
        <v>351</v>
      </c>
      <c r="G12" s="221">
        <v>38362</v>
      </c>
      <c r="H12" s="221">
        <v>38362</v>
      </c>
      <c r="I12" s="222">
        <v>59.1141</v>
      </c>
      <c r="J12" s="216"/>
      <c r="K12" s="223">
        <v>245200</v>
      </c>
      <c r="L12" s="223">
        <v>24520</v>
      </c>
      <c r="M12" s="224">
        <v>126900</v>
      </c>
      <c r="N12" s="225">
        <v>15</v>
      </c>
      <c r="O12" s="226">
        <v>0.2</v>
      </c>
      <c r="P12" s="224">
        <f t="shared" si="1"/>
        <v>15200</v>
      </c>
      <c r="Q12" s="227">
        <f t="shared" si="0"/>
        <v>-38.00978792822186</v>
      </c>
      <c r="R12" s="228"/>
      <c r="V12" s="99" t="s">
        <v>251</v>
      </c>
      <c r="Z12" s="112"/>
      <c r="AB12" s="131">
        <v>15</v>
      </c>
      <c r="AC12" s="132" t="e">
        <f>(#REF!-H12)/365</f>
        <v>#REF!</v>
      </c>
      <c r="AD12" s="146" t="e">
        <f t="shared" si="2"/>
        <v>#REF!</v>
      </c>
      <c r="AE12" s="132">
        <v>60</v>
      </c>
      <c r="AF12" s="132">
        <v>15</v>
      </c>
      <c r="AG12" s="132" t="e">
        <f t="shared" si="3"/>
        <v>#REF!</v>
      </c>
      <c r="AH12" s="279"/>
    </row>
    <row r="13" spans="1:34" s="99" customFormat="1" ht="28.5">
      <c r="A13" s="215">
        <v>8</v>
      </c>
      <c r="B13" s="216" t="s">
        <v>203</v>
      </c>
      <c r="C13" s="217" t="s">
        <v>388</v>
      </c>
      <c r="D13" s="218" t="s">
        <v>235</v>
      </c>
      <c r="E13" s="219" t="s">
        <v>299</v>
      </c>
      <c r="F13" s="220" t="s">
        <v>351</v>
      </c>
      <c r="G13" s="221">
        <v>38404</v>
      </c>
      <c r="H13" s="221">
        <v>38404</v>
      </c>
      <c r="I13" s="222">
        <v>59.7288</v>
      </c>
      <c r="J13" s="216"/>
      <c r="K13" s="223">
        <v>244875</v>
      </c>
      <c r="L13" s="223">
        <v>24487.5</v>
      </c>
      <c r="M13" s="224">
        <v>126900</v>
      </c>
      <c r="N13" s="225">
        <v>10</v>
      </c>
      <c r="O13" s="226">
        <v>0.2</v>
      </c>
      <c r="P13" s="224">
        <f t="shared" si="1"/>
        <v>10200</v>
      </c>
      <c r="Q13" s="227">
        <f t="shared" si="0"/>
        <v>-58.34609494640123</v>
      </c>
      <c r="R13" s="228" t="s">
        <v>352</v>
      </c>
      <c r="V13" s="99" t="s">
        <v>251</v>
      </c>
      <c r="Z13" s="112"/>
      <c r="AB13" s="131">
        <v>15</v>
      </c>
      <c r="AC13" s="132" t="e">
        <f>(#REF!-H13)/365</f>
        <v>#REF!</v>
      </c>
      <c r="AD13" s="146" t="e">
        <f t="shared" si="2"/>
        <v>#REF!</v>
      </c>
      <c r="AE13" s="132">
        <v>60</v>
      </c>
      <c r="AF13" s="132">
        <v>15</v>
      </c>
      <c r="AG13" s="132" t="e">
        <f t="shared" si="3"/>
        <v>#REF!</v>
      </c>
      <c r="AH13" s="279"/>
    </row>
    <row r="14" spans="1:34" s="99" customFormat="1" ht="28.5">
      <c r="A14" s="215">
        <v>9</v>
      </c>
      <c r="B14" s="216" t="s">
        <v>204</v>
      </c>
      <c r="C14" s="217" t="s">
        <v>388</v>
      </c>
      <c r="D14" s="218" t="s">
        <v>235</v>
      </c>
      <c r="E14" s="219" t="s">
        <v>299</v>
      </c>
      <c r="F14" s="220" t="s">
        <v>351</v>
      </c>
      <c r="G14" s="221">
        <v>38404</v>
      </c>
      <c r="H14" s="221">
        <v>38404</v>
      </c>
      <c r="I14" s="222">
        <v>61.5446</v>
      </c>
      <c r="J14" s="216"/>
      <c r="K14" s="223">
        <v>244875</v>
      </c>
      <c r="L14" s="223">
        <v>24487.5</v>
      </c>
      <c r="M14" s="224">
        <v>126900</v>
      </c>
      <c r="N14" s="225">
        <v>10</v>
      </c>
      <c r="O14" s="226">
        <v>0.2</v>
      </c>
      <c r="P14" s="224">
        <f t="shared" si="1"/>
        <v>10200</v>
      </c>
      <c r="Q14" s="227">
        <f t="shared" si="0"/>
        <v>-58.34609494640123</v>
      </c>
      <c r="R14" s="228" t="s">
        <v>352</v>
      </c>
      <c r="V14" s="99" t="s">
        <v>251</v>
      </c>
      <c r="Z14" s="112"/>
      <c r="AB14" s="131">
        <v>15</v>
      </c>
      <c r="AC14" s="132" t="e">
        <f>(#REF!-H14)/365</f>
        <v>#REF!</v>
      </c>
      <c r="AD14" s="146" t="e">
        <f t="shared" si="2"/>
        <v>#REF!</v>
      </c>
      <c r="AE14" s="132">
        <v>60</v>
      </c>
      <c r="AF14" s="132">
        <v>15</v>
      </c>
      <c r="AG14" s="132" t="e">
        <f t="shared" si="3"/>
        <v>#REF!</v>
      </c>
      <c r="AH14" s="279"/>
    </row>
    <row r="15" spans="1:34" s="99" customFormat="1" ht="28.5">
      <c r="A15" s="215">
        <v>10</v>
      </c>
      <c r="B15" s="216" t="s">
        <v>205</v>
      </c>
      <c r="C15" s="217" t="s">
        <v>344</v>
      </c>
      <c r="D15" s="218" t="s">
        <v>236</v>
      </c>
      <c r="E15" s="219" t="s">
        <v>350</v>
      </c>
      <c r="F15" s="220" t="s">
        <v>351</v>
      </c>
      <c r="G15" s="221">
        <v>38778</v>
      </c>
      <c r="H15" s="221">
        <v>38778</v>
      </c>
      <c r="I15" s="222">
        <v>33.7805</v>
      </c>
      <c r="J15" s="216"/>
      <c r="K15" s="223">
        <v>338000</v>
      </c>
      <c r="L15" s="223">
        <v>33800</v>
      </c>
      <c r="M15" s="224">
        <v>206800</v>
      </c>
      <c r="N15" s="225">
        <v>20</v>
      </c>
      <c r="O15" s="226">
        <v>0.2</v>
      </c>
      <c r="P15" s="224">
        <f t="shared" si="1"/>
        <v>33100</v>
      </c>
      <c r="Q15" s="227">
        <f t="shared" si="0"/>
        <v>-2.0710059171597637</v>
      </c>
      <c r="R15" s="228" t="s">
        <v>352</v>
      </c>
      <c r="V15" s="99" t="s">
        <v>252</v>
      </c>
      <c r="Z15" s="112"/>
      <c r="AB15" s="131">
        <v>15</v>
      </c>
      <c r="AC15" s="132" t="e">
        <f>(#REF!-H15)/365</f>
        <v>#REF!</v>
      </c>
      <c r="AD15" s="146" t="e">
        <f t="shared" si="2"/>
        <v>#REF!</v>
      </c>
      <c r="AE15" s="132">
        <v>60</v>
      </c>
      <c r="AF15" s="132">
        <f>(AE15-I15)/AE15*100</f>
        <v>43.69916666666666</v>
      </c>
      <c r="AG15" s="132" t="e">
        <f t="shared" si="3"/>
        <v>#REF!</v>
      </c>
      <c r="AH15" s="279"/>
    </row>
    <row r="16" spans="1:34" s="99" customFormat="1" ht="28.5">
      <c r="A16" s="215">
        <v>11</v>
      </c>
      <c r="B16" s="216" t="s">
        <v>206</v>
      </c>
      <c r="C16" s="217" t="s">
        <v>349</v>
      </c>
      <c r="D16" s="218" t="s">
        <v>237</v>
      </c>
      <c r="E16" s="219" t="s">
        <v>350</v>
      </c>
      <c r="F16" s="220" t="s">
        <v>351</v>
      </c>
      <c r="G16" s="221">
        <v>38770</v>
      </c>
      <c r="H16" s="221">
        <v>38770</v>
      </c>
      <c r="I16" s="222">
        <v>31.4458</v>
      </c>
      <c r="J16" s="216"/>
      <c r="K16" s="223">
        <v>108000</v>
      </c>
      <c r="L16" s="223">
        <v>10800</v>
      </c>
      <c r="M16" s="224">
        <v>84600</v>
      </c>
      <c r="N16" s="225">
        <v>20</v>
      </c>
      <c r="O16" s="226">
        <v>0.2</v>
      </c>
      <c r="P16" s="224">
        <f t="shared" si="1"/>
        <v>13500</v>
      </c>
      <c r="Q16" s="227">
        <f t="shared" si="0"/>
        <v>25</v>
      </c>
      <c r="R16" s="228"/>
      <c r="V16" s="99" t="s">
        <v>251</v>
      </c>
      <c r="Z16" s="112"/>
      <c r="AB16" s="131">
        <v>15</v>
      </c>
      <c r="AC16" s="132" t="e">
        <f>(#REF!-H16)/365</f>
        <v>#REF!</v>
      </c>
      <c r="AD16" s="146" t="e">
        <f t="shared" si="2"/>
        <v>#REF!</v>
      </c>
      <c r="AE16" s="132">
        <v>60</v>
      </c>
      <c r="AF16" s="132">
        <f>(AE16-I16)/AE16*100</f>
        <v>47.590333333333334</v>
      </c>
      <c r="AG16" s="132" t="e">
        <f t="shared" si="3"/>
        <v>#REF!</v>
      </c>
      <c r="AH16" s="279"/>
    </row>
    <row r="17" spans="1:34" s="99" customFormat="1" ht="28.5">
      <c r="A17" s="215">
        <v>12</v>
      </c>
      <c r="B17" s="216" t="s">
        <v>207</v>
      </c>
      <c r="C17" s="217" t="s">
        <v>349</v>
      </c>
      <c r="D17" s="218" t="s">
        <v>237</v>
      </c>
      <c r="E17" s="219" t="s">
        <v>350</v>
      </c>
      <c r="F17" s="220" t="s">
        <v>351</v>
      </c>
      <c r="G17" s="221">
        <v>38770</v>
      </c>
      <c r="H17" s="221">
        <v>38770</v>
      </c>
      <c r="I17" s="222">
        <v>33.2608</v>
      </c>
      <c r="J17" s="216"/>
      <c r="K17" s="223">
        <v>108000</v>
      </c>
      <c r="L17" s="223">
        <v>10800</v>
      </c>
      <c r="M17" s="224">
        <v>84600</v>
      </c>
      <c r="N17" s="225">
        <v>20</v>
      </c>
      <c r="O17" s="226">
        <v>0.2</v>
      </c>
      <c r="P17" s="224">
        <f t="shared" si="1"/>
        <v>13500</v>
      </c>
      <c r="Q17" s="227">
        <f t="shared" si="0"/>
        <v>25</v>
      </c>
      <c r="R17" s="228" t="s">
        <v>352</v>
      </c>
      <c r="V17" s="99" t="s">
        <v>251</v>
      </c>
      <c r="Z17" s="112"/>
      <c r="AB17" s="131">
        <v>15</v>
      </c>
      <c r="AC17" s="132" t="e">
        <f>(#REF!-H17)/365</f>
        <v>#REF!</v>
      </c>
      <c r="AD17" s="146" t="e">
        <f t="shared" si="2"/>
        <v>#REF!</v>
      </c>
      <c r="AE17" s="132">
        <v>60</v>
      </c>
      <c r="AF17" s="132">
        <f>(AE17-I17)/AE17*100</f>
        <v>44.56533333333333</v>
      </c>
      <c r="AG17" s="132" t="e">
        <f t="shared" si="3"/>
        <v>#REF!</v>
      </c>
      <c r="AH17" s="279"/>
    </row>
    <row r="18" spans="1:34" s="99" customFormat="1" ht="28.5">
      <c r="A18" s="215">
        <v>13</v>
      </c>
      <c r="B18" s="216" t="s">
        <v>208</v>
      </c>
      <c r="C18" s="217" t="s">
        <v>353</v>
      </c>
      <c r="D18" s="218" t="s">
        <v>354</v>
      </c>
      <c r="E18" s="229" t="s">
        <v>355</v>
      </c>
      <c r="F18" s="220" t="s">
        <v>351</v>
      </c>
      <c r="G18" s="221">
        <v>38717</v>
      </c>
      <c r="H18" s="221">
        <v>38717</v>
      </c>
      <c r="I18" s="222">
        <v>35.5297</v>
      </c>
      <c r="J18" s="216"/>
      <c r="K18" s="223">
        <v>200000</v>
      </c>
      <c r="L18" s="223">
        <v>20000</v>
      </c>
      <c r="M18" s="224">
        <v>84600</v>
      </c>
      <c r="N18" s="225">
        <v>20</v>
      </c>
      <c r="O18" s="226">
        <v>0.2</v>
      </c>
      <c r="P18" s="224">
        <f t="shared" si="1"/>
        <v>13500</v>
      </c>
      <c r="Q18" s="227">
        <f t="shared" si="0"/>
        <v>-32.5</v>
      </c>
      <c r="R18" s="228" t="s">
        <v>352</v>
      </c>
      <c r="V18" s="99" t="s">
        <v>253</v>
      </c>
      <c r="Z18" s="112"/>
      <c r="AB18" s="131">
        <v>15</v>
      </c>
      <c r="AC18" s="132" t="e">
        <f>(#REF!-H18)/365</f>
        <v>#REF!</v>
      </c>
      <c r="AD18" s="146" t="e">
        <f t="shared" si="2"/>
        <v>#REF!</v>
      </c>
      <c r="AE18" s="132">
        <v>60</v>
      </c>
      <c r="AF18" s="132">
        <f>(AE18-I18)/AE18*100</f>
        <v>40.783833333333334</v>
      </c>
      <c r="AG18" s="132" t="e">
        <f t="shared" si="3"/>
        <v>#REF!</v>
      </c>
      <c r="AH18" s="279"/>
    </row>
    <row r="19" spans="1:34" s="99" customFormat="1" ht="28.5">
      <c r="A19" s="215">
        <v>14</v>
      </c>
      <c r="B19" s="216" t="s">
        <v>209</v>
      </c>
      <c r="C19" s="217" t="s">
        <v>353</v>
      </c>
      <c r="D19" s="218" t="s">
        <v>238</v>
      </c>
      <c r="E19" s="229" t="s">
        <v>302</v>
      </c>
      <c r="F19" s="220" t="s">
        <v>351</v>
      </c>
      <c r="G19" s="221">
        <v>38717</v>
      </c>
      <c r="H19" s="221">
        <v>38717</v>
      </c>
      <c r="I19" s="222">
        <v>30.6152</v>
      </c>
      <c r="J19" s="216"/>
      <c r="K19" s="223">
        <v>200000</v>
      </c>
      <c r="L19" s="223">
        <v>20000</v>
      </c>
      <c r="M19" s="224">
        <v>84600</v>
      </c>
      <c r="N19" s="225">
        <v>20</v>
      </c>
      <c r="O19" s="226">
        <v>0.2</v>
      </c>
      <c r="P19" s="224">
        <f t="shared" si="1"/>
        <v>13500</v>
      </c>
      <c r="Q19" s="227">
        <f t="shared" si="0"/>
        <v>-32.5</v>
      </c>
      <c r="R19" s="228" t="s">
        <v>352</v>
      </c>
      <c r="V19" s="99" t="s">
        <v>253</v>
      </c>
      <c r="Z19" s="112"/>
      <c r="AB19" s="131">
        <v>15</v>
      </c>
      <c r="AC19" s="132" t="e">
        <f>(#REF!-H19)/365</f>
        <v>#REF!</v>
      </c>
      <c r="AD19" s="146" t="e">
        <f t="shared" si="2"/>
        <v>#REF!</v>
      </c>
      <c r="AE19" s="132">
        <v>60</v>
      </c>
      <c r="AF19" s="132">
        <f>(AE19-I19)/AE19*100</f>
        <v>48.974666666666664</v>
      </c>
      <c r="AG19" s="132" t="e">
        <f t="shared" si="3"/>
        <v>#REF!</v>
      </c>
      <c r="AH19" s="279"/>
    </row>
    <row r="20" spans="1:34" s="99" customFormat="1" ht="28.5">
      <c r="A20" s="215">
        <v>15</v>
      </c>
      <c r="B20" s="216" t="s">
        <v>210</v>
      </c>
      <c r="C20" s="217" t="s">
        <v>356</v>
      </c>
      <c r="D20" s="218" t="s">
        <v>239</v>
      </c>
      <c r="E20" s="219" t="s">
        <v>350</v>
      </c>
      <c r="F20" s="220" t="s">
        <v>351</v>
      </c>
      <c r="G20" s="221">
        <v>37673</v>
      </c>
      <c r="H20" s="221">
        <v>37673</v>
      </c>
      <c r="I20" s="222">
        <v>59.7918</v>
      </c>
      <c r="J20" s="216"/>
      <c r="K20" s="223">
        <v>333000</v>
      </c>
      <c r="L20" s="223">
        <v>33300</v>
      </c>
      <c r="M20" s="224">
        <v>206800</v>
      </c>
      <c r="N20" s="225">
        <v>10</v>
      </c>
      <c r="O20" s="226">
        <v>0.2</v>
      </c>
      <c r="P20" s="224">
        <f t="shared" si="1"/>
        <v>16500</v>
      </c>
      <c r="Q20" s="227">
        <f t="shared" si="0"/>
        <v>-50.45045045045045</v>
      </c>
      <c r="R20" s="228" t="s">
        <v>352</v>
      </c>
      <c r="V20" s="99" t="s">
        <v>252</v>
      </c>
      <c r="Z20" s="112"/>
      <c r="AB20" s="131">
        <v>15</v>
      </c>
      <c r="AC20" s="132" t="e">
        <f>(#REF!-H20)/365</f>
        <v>#REF!</v>
      </c>
      <c r="AD20" s="146" t="e">
        <f t="shared" si="2"/>
        <v>#REF!</v>
      </c>
      <c r="AE20" s="132">
        <v>60</v>
      </c>
      <c r="AF20" s="132">
        <v>15</v>
      </c>
      <c r="AG20" s="132" t="e">
        <f t="shared" si="3"/>
        <v>#REF!</v>
      </c>
      <c r="AH20" s="279"/>
    </row>
    <row r="21" spans="1:34" s="99" customFormat="1" ht="28.5">
      <c r="A21" s="215">
        <v>16</v>
      </c>
      <c r="B21" s="216" t="s">
        <v>211</v>
      </c>
      <c r="C21" s="217" t="s">
        <v>356</v>
      </c>
      <c r="D21" s="218" t="s">
        <v>240</v>
      </c>
      <c r="E21" s="219" t="s">
        <v>350</v>
      </c>
      <c r="F21" s="220" t="s">
        <v>351</v>
      </c>
      <c r="G21" s="221">
        <v>37924</v>
      </c>
      <c r="H21" s="221">
        <v>37924</v>
      </c>
      <c r="I21" s="222">
        <v>54.6833</v>
      </c>
      <c r="J21" s="216"/>
      <c r="K21" s="223">
        <v>323800</v>
      </c>
      <c r="L21" s="223">
        <v>32380</v>
      </c>
      <c r="M21" s="224">
        <v>206800</v>
      </c>
      <c r="N21" s="225">
        <v>10</v>
      </c>
      <c r="O21" s="226">
        <v>0.2</v>
      </c>
      <c r="P21" s="224">
        <f t="shared" si="1"/>
        <v>16500</v>
      </c>
      <c r="Q21" s="227">
        <f t="shared" si="0"/>
        <v>-49.0426189005559</v>
      </c>
      <c r="R21" s="228" t="s">
        <v>352</v>
      </c>
      <c r="V21" s="99" t="s">
        <v>252</v>
      </c>
      <c r="Z21" s="112"/>
      <c r="AB21" s="131">
        <v>15</v>
      </c>
      <c r="AC21" s="132" t="e">
        <f>(#REF!-H21)/365</f>
        <v>#REF!</v>
      </c>
      <c r="AD21" s="146" t="e">
        <f t="shared" si="2"/>
        <v>#REF!</v>
      </c>
      <c r="AE21" s="132">
        <v>60</v>
      </c>
      <c r="AF21" s="132">
        <v>15</v>
      </c>
      <c r="AG21" s="132" t="e">
        <f t="shared" si="3"/>
        <v>#REF!</v>
      </c>
      <c r="AH21" s="279"/>
    </row>
    <row r="22" spans="1:34" s="99" customFormat="1" ht="28.5">
      <c r="A22" s="215">
        <v>17</v>
      </c>
      <c r="B22" s="216" t="s">
        <v>212</v>
      </c>
      <c r="C22" s="217" t="s">
        <v>357</v>
      </c>
      <c r="D22" s="218" t="s">
        <v>241</v>
      </c>
      <c r="E22" s="219" t="s">
        <v>358</v>
      </c>
      <c r="F22" s="220" t="s">
        <v>351</v>
      </c>
      <c r="G22" s="221">
        <v>37954</v>
      </c>
      <c r="H22" s="221">
        <v>37954</v>
      </c>
      <c r="I22" s="222">
        <v>54.4541</v>
      </c>
      <c r="J22" s="216"/>
      <c r="K22" s="223">
        <v>290000</v>
      </c>
      <c r="L22" s="223">
        <v>29000</v>
      </c>
      <c r="M22" s="224">
        <v>159800</v>
      </c>
      <c r="N22" s="225">
        <v>10</v>
      </c>
      <c r="O22" s="226">
        <v>0.2</v>
      </c>
      <c r="P22" s="224">
        <f t="shared" si="1"/>
        <v>12800</v>
      </c>
      <c r="Q22" s="227">
        <f t="shared" si="0"/>
        <v>-55.86206896551724</v>
      </c>
      <c r="R22" s="228" t="s">
        <v>352</v>
      </c>
      <c r="V22" s="99" t="s">
        <v>252</v>
      </c>
      <c r="Z22" s="112"/>
      <c r="AB22" s="131">
        <v>15</v>
      </c>
      <c r="AC22" s="132" t="e">
        <f>(#REF!-H22)/365</f>
        <v>#REF!</v>
      </c>
      <c r="AD22" s="146" t="e">
        <f t="shared" si="2"/>
        <v>#REF!</v>
      </c>
      <c r="AE22" s="132">
        <v>60</v>
      </c>
      <c r="AF22" s="132">
        <v>15</v>
      </c>
      <c r="AG22" s="132" t="e">
        <f t="shared" si="3"/>
        <v>#REF!</v>
      </c>
      <c r="AH22" s="279"/>
    </row>
    <row r="23" spans="1:34" s="99" customFormat="1" ht="28.5">
      <c r="A23" s="215">
        <v>18</v>
      </c>
      <c r="B23" s="216" t="s">
        <v>213</v>
      </c>
      <c r="C23" s="217" t="s">
        <v>357</v>
      </c>
      <c r="D23" s="218" t="s">
        <v>241</v>
      </c>
      <c r="E23" s="219" t="s">
        <v>358</v>
      </c>
      <c r="F23" s="220" t="s">
        <v>351</v>
      </c>
      <c r="G23" s="221">
        <v>38106</v>
      </c>
      <c r="H23" s="221">
        <v>38106</v>
      </c>
      <c r="I23" s="222">
        <v>59.5785</v>
      </c>
      <c r="J23" s="216"/>
      <c r="K23" s="223">
        <v>295000</v>
      </c>
      <c r="L23" s="223">
        <v>29500</v>
      </c>
      <c r="M23" s="224">
        <v>159800</v>
      </c>
      <c r="N23" s="225">
        <v>10</v>
      </c>
      <c r="O23" s="226">
        <v>0.2</v>
      </c>
      <c r="P23" s="224">
        <f t="shared" si="1"/>
        <v>12800</v>
      </c>
      <c r="Q23" s="227">
        <f t="shared" si="0"/>
        <v>-56.61016949152542</v>
      </c>
      <c r="R23" s="228" t="s">
        <v>352</v>
      </c>
      <c r="V23" s="99" t="s">
        <v>252</v>
      </c>
      <c r="Z23" s="112"/>
      <c r="AB23" s="131">
        <v>15</v>
      </c>
      <c r="AC23" s="132" t="e">
        <f>(#REF!-H23)/365</f>
        <v>#REF!</v>
      </c>
      <c r="AD23" s="146" t="e">
        <f t="shared" si="2"/>
        <v>#REF!</v>
      </c>
      <c r="AE23" s="132">
        <v>60</v>
      </c>
      <c r="AF23" s="132">
        <v>15</v>
      </c>
      <c r="AG23" s="132" t="e">
        <f t="shared" si="3"/>
        <v>#REF!</v>
      </c>
      <c r="AH23" s="279"/>
    </row>
    <row r="24" spans="1:34" s="99" customFormat="1" ht="28.5">
      <c r="A24" s="215">
        <v>19</v>
      </c>
      <c r="B24" s="216" t="s">
        <v>214</v>
      </c>
      <c r="C24" s="217" t="s">
        <v>357</v>
      </c>
      <c r="D24" s="218" t="s">
        <v>242</v>
      </c>
      <c r="E24" s="219" t="s">
        <v>343</v>
      </c>
      <c r="F24" s="220" t="s">
        <v>337</v>
      </c>
      <c r="G24" s="221">
        <v>38107</v>
      </c>
      <c r="H24" s="221">
        <v>38107</v>
      </c>
      <c r="I24" s="222">
        <v>56.8475</v>
      </c>
      <c r="J24" s="216"/>
      <c r="K24" s="223">
        <v>294200</v>
      </c>
      <c r="L24" s="223">
        <v>29420</v>
      </c>
      <c r="M24" s="224">
        <v>159800</v>
      </c>
      <c r="N24" s="225">
        <v>10</v>
      </c>
      <c r="O24" s="226">
        <v>0.2</v>
      </c>
      <c r="P24" s="224">
        <f t="shared" si="1"/>
        <v>12800</v>
      </c>
      <c r="Q24" s="227">
        <f t="shared" si="0"/>
        <v>-56.49218218898709</v>
      </c>
      <c r="R24" s="228" t="s">
        <v>342</v>
      </c>
      <c r="V24" s="99" t="s">
        <v>252</v>
      </c>
      <c r="Z24" s="112"/>
      <c r="AB24" s="131">
        <v>15</v>
      </c>
      <c r="AC24" s="132" t="e">
        <f>(#REF!-H24)/365</f>
        <v>#REF!</v>
      </c>
      <c r="AD24" s="146" t="e">
        <f t="shared" si="2"/>
        <v>#REF!</v>
      </c>
      <c r="AE24" s="132">
        <v>60</v>
      </c>
      <c r="AF24" s="132">
        <v>15</v>
      </c>
      <c r="AG24" s="132" t="e">
        <f t="shared" si="3"/>
        <v>#REF!</v>
      </c>
      <c r="AH24" s="279"/>
    </row>
    <row r="25" spans="1:34" s="99" customFormat="1" ht="28.5">
      <c r="A25" s="215">
        <v>20</v>
      </c>
      <c r="B25" s="216" t="s">
        <v>215</v>
      </c>
      <c r="C25" s="217" t="s">
        <v>316</v>
      </c>
      <c r="D25" s="218" t="s">
        <v>242</v>
      </c>
      <c r="E25" s="219" t="s">
        <v>343</v>
      </c>
      <c r="F25" s="220" t="s">
        <v>337</v>
      </c>
      <c r="G25" s="221">
        <v>38107</v>
      </c>
      <c r="H25" s="221">
        <v>38107</v>
      </c>
      <c r="I25" s="222">
        <v>55.0587</v>
      </c>
      <c r="J25" s="216"/>
      <c r="K25" s="223">
        <v>294200</v>
      </c>
      <c r="L25" s="223">
        <v>29420</v>
      </c>
      <c r="M25" s="224">
        <v>159800</v>
      </c>
      <c r="N25" s="225">
        <v>10</v>
      </c>
      <c r="O25" s="226">
        <v>0.2</v>
      </c>
      <c r="P25" s="224">
        <f t="shared" si="1"/>
        <v>12800</v>
      </c>
      <c r="Q25" s="227">
        <f t="shared" si="0"/>
        <v>-56.49218218898709</v>
      </c>
      <c r="R25" s="228" t="s">
        <v>342</v>
      </c>
      <c r="V25" s="99" t="s">
        <v>252</v>
      </c>
      <c r="Z25" s="112"/>
      <c r="AB25" s="131">
        <v>15</v>
      </c>
      <c r="AC25" s="132" t="e">
        <f>(#REF!-H25)/365</f>
        <v>#REF!</v>
      </c>
      <c r="AD25" s="146" t="e">
        <f t="shared" si="2"/>
        <v>#REF!</v>
      </c>
      <c r="AE25" s="132">
        <v>60</v>
      </c>
      <c r="AF25" s="132">
        <v>15</v>
      </c>
      <c r="AG25" s="132" t="e">
        <f t="shared" si="3"/>
        <v>#REF!</v>
      </c>
      <c r="AH25" s="279"/>
    </row>
    <row r="26" spans="1:34" s="99" customFormat="1" ht="28.5">
      <c r="A26" s="215">
        <v>21</v>
      </c>
      <c r="B26" s="216" t="s">
        <v>216</v>
      </c>
      <c r="C26" s="217" t="s">
        <v>316</v>
      </c>
      <c r="D26" s="218" t="s">
        <v>241</v>
      </c>
      <c r="E26" s="219" t="s">
        <v>343</v>
      </c>
      <c r="F26" s="220" t="s">
        <v>337</v>
      </c>
      <c r="G26" s="221">
        <v>38189</v>
      </c>
      <c r="H26" s="221">
        <v>38189</v>
      </c>
      <c r="I26" s="222">
        <v>59.0202</v>
      </c>
      <c r="J26" s="216"/>
      <c r="K26" s="223">
        <v>285000</v>
      </c>
      <c r="L26" s="223">
        <v>28500</v>
      </c>
      <c r="M26" s="224">
        <v>159800</v>
      </c>
      <c r="N26" s="225">
        <v>10</v>
      </c>
      <c r="O26" s="226">
        <v>0.2</v>
      </c>
      <c r="P26" s="224">
        <f t="shared" si="1"/>
        <v>12800</v>
      </c>
      <c r="Q26" s="227">
        <f t="shared" si="0"/>
        <v>-55.08771929824562</v>
      </c>
      <c r="R26" s="228" t="s">
        <v>342</v>
      </c>
      <c r="V26" s="99" t="s">
        <v>252</v>
      </c>
      <c r="Z26" s="112"/>
      <c r="AB26" s="131">
        <v>15</v>
      </c>
      <c r="AC26" s="132" t="e">
        <f>(#REF!-H26)/365</f>
        <v>#REF!</v>
      </c>
      <c r="AD26" s="146" t="e">
        <f t="shared" si="2"/>
        <v>#REF!</v>
      </c>
      <c r="AE26" s="132">
        <v>60</v>
      </c>
      <c r="AF26" s="132">
        <v>15</v>
      </c>
      <c r="AG26" s="132" t="e">
        <f t="shared" si="3"/>
        <v>#REF!</v>
      </c>
      <c r="AH26" s="279"/>
    </row>
    <row r="27" spans="1:34" s="99" customFormat="1" ht="28.5">
      <c r="A27" s="215">
        <v>22</v>
      </c>
      <c r="B27" s="216" t="s">
        <v>217</v>
      </c>
      <c r="C27" s="217" t="s">
        <v>345</v>
      </c>
      <c r="D27" s="218" t="s">
        <v>243</v>
      </c>
      <c r="E27" s="219" t="s">
        <v>346</v>
      </c>
      <c r="F27" s="220" t="s">
        <v>337</v>
      </c>
      <c r="G27" s="221">
        <v>38170</v>
      </c>
      <c r="H27" s="221">
        <v>38170</v>
      </c>
      <c r="I27" s="222">
        <v>48.3696</v>
      </c>
      <c r="J27" s="216"/>
      <c r="K27" s="223">
        <v>116400</v>
      </c>
      <c r="L27" s="223">
        <v>11640</v>
      </c>
      <c r="M27" s="224">
        <v>65800</v>
      </c>
      <c r="N27" s="225">
        <v>15</v>
      </c>
      <c r="O27" s="226">
        <v>0.3</v>
      </c>
      <c r="P27" s="224">
        <f t="shared" si="1"/>
        <v>6900</v>
      </c>
      <c r="Q27" s="227">
        <f t="shared" si="0"/>
        <v>-40.72164948453608</v>
      </c>
      <c r="R27" s="228"/>
      <c r="V27" s="99" t="s">
        <v>254</v>
      </c>
      <c r="Z27" s="112"/>
      <c r="AB27" s="131">
        <v>15</v>
      </c>
      <c r="AC27" s="132" t="e">
        <f>(#REF!-H27)/365</f>
        <v>#REF!</v>
      </c>
      <c r="AD27" s="146" t="e">
        <f t="shared" si="2"/>
        <v>#REF!</v>
      </c>
      <c r="AE27" s="132">
        <v>50</v>
      </c>
      <c r="AF27" s="132">
        <v>15</v>
      </c>
      <c r="AG27" s="132" t="e">
        <f t="shared" si="3"/>
        <v>#REF!</v>
      </c>
      <c r="AH27" s="279"/>
    </row>
    <row r="28" spans="1:34" s="99" customFormat="1" ht="28.5">
      <c r="A28" s="215">
        <v>23</v>
      </c>
      <c r="B28" s="216" t="s">
        <v>218</v>
      </c>
      <c r="C28" s="217" t="s">
        <v>345</v>
      </c>
      <c r="D28" s="218" t="s">
        <v>244</v>
      </c>
      <c r="E28" s="219" t="s">
        <v>346</v>
      </c>
      <c r="F28" s="220" t="s">
        <v>337</v>
      </c>
      <c r="G28" s="221">
        <v>38546</v>
      </c>
      <c r="H28" s="221">
        <v>38546</v>
      </c>
      <c r="I28" s="222">
        <v>51.1147</v>
      </c>
      <c r="J28" s="216"/>
      <c r="K28" s="223">
        <v>129000</v>
      </c>
      <c r="L28" s="223">
        <v>12900</v>
      </c>
      <c r="M28" s="224">
        <v>65800</v>
      </c>
      <c r="N28" s="225">
        <v>15</v>
      </c>
      <c r="O28" s="226">
        <v>0.3</v>
      </c>
      <c r="P28" s="224">
        <f t="shared" si="1"/>
        <v>6900</v>
      </c>
      <c r="Q28" s="227">
        <f t="shared" si="0"/>
        <v>-46.51162790697674</v>
      </c>
      <c r="R28" s="228"/>
      <c r="V28" s="99" t="s">
        <v>255</v>
      </c>
      <c r="Z28" s="112"/>
      <c r="AB28" s="131">
        <v>15</v>
      </c>
      <c r="AC28" s="132" t="e">
        <f>(#REF!-H28)/365</f>
        <v>#REF!</v>
      </c>
      <c r="AD28" s="146" t="e">
        <f t="shared" si="2"/>
        <v>#REF!</v>
      </c>
      <c r="AE28" s="132">
        <v>50</v>
      </c>
      <c r="AF28" s="132">
        <v>15</v>
      </c>
      <c r="AG28" s="132" t="e">
        <f t="shared" si="3"/>
        <v>#REF!</v>
      </c>
      <c r="AH28" s="279"/>
    </row>
    <row r="29" spans="1:34" s="99" customFormat="1" ht="28.5">
      <c r="A29" s="215">
        <v>24</v>
      </c>
      <c r="B29" s="216" t="s">
        <v>220</v>
      </c>
      <c r="C29" s="217" t="s">
        <v>307</v>
      </c>
      <c r="D29" s="218" t="s">
        <v>347</v>
      </c>
      <c r="E29" s="229" t="s">
        <v>348</v>
      </c>
      <c r="F29" s="220" t="s">
        <v>337</v>
      </c>
      <c r="G29" s="221">
        <v>37893</v>
      </c>
      <c r="H29" s="221">
        <v>37893</v>
      </c>
      <c r="I29" s="222">
        <v>44.1379</v>
      </c>
      <c r="J29" s="216"/>
      <c r="K29" s="223">
        <v>115200</v>
      </c>
      <c r="L29" s="223">
        <v>11520</v>
      </c>
      <c r="M29" s="224">
        <v>54500</v>
      </c>
      <c r="N29" s="225">
        <v>15</v>
      </c>
      <c r="O29" s="226">
        <v>0.4</v>
      </c>
      <c r="P29" s="224">
        <f t="shared" si="1"/>
        <v>4900</v>
      </c>
      <c r="Q29" s="227">
        <f t="shared" si="0"/>
        <v>-57.46527777777778</v>
      </c>
      <c r="R29" s="228"/>
      <c r="V29" s="99" t="s">
        <v>253</v>
      </c>
      <c r="Z29" s="112"/>
      <c r="AB29" s="131">
        <v>15</v>
      </c>
      <c r="AC29" s="132" t="e">
        <f>(#REF!-H29)/365</f>
        <v>#REF!</v>
      </c>
      <c r="AD29" s="146" t="e">
        <f t="shared" si="2"/>
        <v>#REF!</v>
      </c>
      <c r="AE29" s="132">
        <v>50</v>
      </c>
      <c r="AF29" s="132">
        <v>15</v>
      </c>
      <c r="AG29" s="132" t="e">
        <f t="shared" si="3"/>
        <v>#REF!</v>
      </c>
      <c r="AH29" s="279"/>
    </row>
    <row r="30" spans="1:34" s="99" customFormat="1" ht="28.5">
      <c r="A30" s="215">
        <v>25</v>
      </c>
      <c r="B30" s="216" t="s">
        <v>221</v>
      </c>
      <c r="C30" s="217" t="s">
        <v>307</v>
      </c>
      <c r="D30" s="218" t="s">
        <v>246</v>
      </c>
      <c r="E30" s="229" t="s">
        <v>348</v>
      </c>
      <c r="F30" s="220" t="s">
        <v>337</v>
      </c>
      <c r="G30" s="221">
        <v>37954</v>
      </c>
      <c r="H30" s="221">
        <v>37954</v>
      </c>
      <c r="I30" s="222">
        <v>39.1258</v>
      </c>
      <c r="J30" s="216"/>
      <c r="K30" s="223">
        <v>115200</v>
      </c>
      <c r="L30" s="223">
        <v>11520</v>
      </c>
      <c r="M30" s="224">
        <v>54500</v>
      </c>
      <c r="N30" s="225">
        <v>15</v>
      </c>
      <c r="O30" s="226">
        <v>0.4</v>
      </c>
      <c r="P30" s="224">
        <f t="shared" si="1"/>
        <v>4900</v>
      </c>
      <c r="Q30" s="227">
        <f t="shared" si="0"/>
        <v>-57.46527777777778</v>
      </c>
      <c r="R30" s="228"/>
      <c r="V30" s="99" t="s">
        <v>253</v>
      </c>
      <c r="Z30" s="112"/>
      <c r="AB30" s="131">
        <v>15</v>
      </c>
      <c r="AC30" s="132" t="e">
        <f>(#REF!-H30)/365</f>
        <v>#REF!</v>
      </c>
      <c r="AD30" s="146" t="e">
        <f t="shared" si="2"/>
        <v>#REF!</v>
      </c>
      <c r="AE30" s="132">
        <v>50</v>
      </c>
      <c r="AF30" s="132">
        <f aca="true" t="shared" si="4" ref="AF30:AF47">(AE30-I30)/AE30*100</f>
        <v>21.748400000000004</v>
      </c>
      <c r="AG30" s="132" t="e">
        <f t="shared" si="3"/>
        <v>#REF!</v>
      </c>
      <c r="AH30" s="279"/>
    </row>
    <row r="31" spans="1:34" s="99" customFormat="1" ht="28.5">
      <c r="A31" s="215">
        <v>26</v>
      </c>
      <c r="B31" s="216" t="s">
        <v>222</v>
      </c>
      <c r="C31" s="217" t="s">
        <v>307</v>
      </c>
      <c r="D31" s="218" t="s">
        <v>247</v>
      </c>
      <c r="E31" s="229" t="s">
        <v>348</v>
      </c>
      <c r="F31" s="220" t="s">
        <v>337</v>
      </c>
      <c r="G31" s="221">
        <v>37959</v>
      </c>
      <c r="H31" s="221">
        <v>37959</v>
      </c>
      <c r="I31" s="222">
        <v>31.9929</v>
      </c>
      <c r="J31" s="216"/>
      <c r="K31" s="223">
        <v>98300</v>
      </c>
      <c r="L31" s="223">
        <v>9830</v>
      </c>
      <c r="M31" s="224">
        <v>54500</v>
      </c>
      <c r="N31" s="225">
        <v>15</v>
      </c>
      <c r="O31" s="226">
        <v>0.4</v>
      </c>
      <c r="P31" s="224">
        <f t="shared" si="1"/>
        <v>4900</v>
      </c>
      <c r="Q31" s="227">
        <f t="shared" si="0"/>
        <v>-50.15259409969482</v>
      </c>
      <c r="R31" s="228"/>
      <c r="V31" s="99" t="s">
        <v>253</v>
      </c>
      <c r="Z31" s="112"/>
      <c r="AB31" s="131">
        <v>15</v>
      </c>
      <c r="AC31" s="132" t="e">
        <f>(#REF!-H31)/365</f>
        <v>#REF!</v>
      </c>
      <c r="AD31" s="146" t="e">
        <f t="shared" si="2"/>
        <v>#REF!</v>
      </c>
      <c r="AE31" s="132">
        <v>50</v>
      </c>
      <c r="AF31" s="132">
        <f t="shared" si="4"/>
        <v>36.0142</v>
      </c>
      <c r="AG31" s="132" t="e">
        <f t="shared" si="3"/>
        <v>#REF!</v>
      </c>
      <c r="AH31" s="279"/>
    </row>
    <row r="32" spans="1:34" s="99" customFormat="1" ht="28.5">
      <c r="A32" s="215">
        <v>27</v>
      </c>
      <c r="B32" s="216" t="s">
        <v>223</v>
      </c>
      <c r="C32" s="217" t="s">
        <v>307</v>
      </c>
      <c r="D32" s="218" t="s">
        <v>247</v>
      </c>
      <c r="E32" s="229" t="s">
        <v>348</v>
      </c>
      <c r="F32" s="220" t="s">
        <v>337</v>
      </c>
      <c r="G32" s="221">
        <v>38050</v>
      </c>
      <c r="H32" s="221">
        <v>38050</v>
      </c>
      <c r="I32" s="222">
        <v>41.9908</v>
      </c>
      <c r="J32" s="216"/>
      <c r="K32" s="223">
        <v>98100</v>
      </c>
      <c r="L32" s="223">
        <v>9810</v>
      </c>
      <c r="M32" s="224">
        <v>54500</v>
      </c>
      <c r="N32" s="225">
        <v>15</v>
      </c>
      <c r="O32" s="226">
        <v>0.4</v>
      </c>
      <c r="P32" s="224">
        <f t="shared" si="1"/>
        <v>4900</v>
      </c>
      <c r="Q32" s="227">
        <f t="shared" si="0"/>
        <v>-50.05096839959226</v>
      </c>
      <c r="R32" s="228"/>
      <c r="V32" s="99" t="s">
        <v>253</v>
      </c>
      <c r="Z32" s="112"/>
      <c r="AB32" s="131">
        <v>15</v>
      </c>
      <c r="AC32" s="132" t="e">
        <f>(#REF!-H32)/365</f>
        <v>#REF!</v>
      </c>
      <c r="AD32" s="146" t="e">
        <f t="shared" si="2"/>
        <v>#REF!</v>
      </c>
      <c r="AE32" s="132">
        <v>50</v>
      </c>
      <c r="AF32" s="132">
        <f t="shared" si="4"/>
        <v>16.0184</v>
      </c>
      <c r="AG32" s="132" t="e">
        <f t="shared" si="3"/>
        <v>#REF!</v>
      </c>
      <c r="AH32" s="279"/>
    </row>
    <row r="33" spans="1:34" s="99" customFormat="1" ht="28.5">
      <c r="A33" s="215">
        <v>28</v>
      </c>
      <c r="B33" s="216" t="s">
        <v>224</v>
      </c>
      <c r="C33" s="217" t="s">
        <v>307</v>
      </c>
      <c r="D33" s="218" t="s">
        <v>246</v>
      </c>
      <c r="E33" s="229" t="s">
        <v>348</v>
      </c>
      <c r="F33" s="220" t="s">
        <v>337</v>
      </c>
      <c r="G33" s="221">
        <v>38170</v>
      </c>
      <c r="H33" s="221">
        <v>38170</v>
      </c>
      <c r="I33" s="222">
        <v>36.5555</v>
      </c>
      <c r="J33" s="216"/>
      <c r="K33" s="223">
        <v>115200</v>
      </c>
      <c r="L33" s="223">
        <v>11520</v>
      </c>
      <c r="M33" s="224">
        <v>54500</v>
      </c>
      <c r="N33" s="225">
        <v>15</v>
      </c>
      <c r="O33" s="226">
        <v>0.4</v>
      </c>
      <c r="P33" s="224">
        <f t="shared" si="1"/>
        <v>4900</v>
      </c>
      <c r="Q33" s="227">
        <f t="shared" si="0"/>
        <v>-57.46527777777778</v>
      </c>
      <c r="R33" s="228"/>
      <c r="V33" s="99" t="s">
        <v>253</v>
      </c>
      <c r="Z33" s="112"/>
      <c r="AB33" s="131">
        <v>15</v>
      </c>
      <c r="AC33" s="132" t="e">
        <f>(#REF!-H33)/365</f>
        <v>#REF!</v>
      </c>
      <c r="AD33" s="146" t="e">
        <f t="shared" si="2"/>
        <v>#REF!</v>
      </c>
      <c r="AE33" s="132">
        <v>50</v>
      </c>
      <c r="AF33" s="132">
        <f t="shared" si="4"/>
        <v>26.888999999999996</v>
      </c>
      <c r="AG33" s="132" t="e">
        <f t="shared" si="3"/>
        <v>#REF!</v>
      </c>
      <c r="AH33" s="279"/>
    </row>
    <row r="34" spans="1:34" s="99" customFormat="1" ht="28.5">
      <c r="A34" s="215">
        <v>29</v>
      </c>
      <c r="B34" s="216" t="s">
        <v>225</v>
      </c>
      <c r="C34" s="217" t="s">
        <v>361</v>
      </c>
      <c r="D34" s="218" t="s">
        <v>247</v>
      </c>
      <c r="E34" s="229" t="s">
        <v>362</v>
      </c>
      <c r="F34" s="220" t="s">
        <v>351</v>
      </c>
      <c r="G34" s="221">
        <v>38223</v>
      </c>
      <c r="H34" s="221">
        <v>38223</v>
      </c>
      <c r="I34" s="222">
        <v>37.8017</v>
      </c>
      <c r="J34" s="216"/>
      <c r="K34" s="223">
        <v>97700</v>
      </c>
      <c r="L34" s="223">
        <v>9770</v>
      </c>
      <c r="M34" s="224">
        <v>54500</v>
      </c>
      <c r="N34" s="225">
        <v>15</v>
      </c>
      <c r="O34" s="226">
        <v>0.4</v>
      </c>
      <c r="P34" s="224">
        <f t="shared" si="1"/>
        <v>4900</v>
      </c>
      <c r="Q34" s="227">
        <f t="shared" si="0"/>
        <v>-49.84646878198567</v>
      </c>
      <c r="R34" s="228"/>
      <c r="V34" s="99" t="s">
        <v>253</v>
      </c>
      <c r="Z34" s="112"/>
      <c r="AB34" s="131">
        <v>15</v>
      </c>
      <c r="AC34" s="132" t="e">
        <f>(#REF!-H34)/365</f>
        <v>#REF!</v>
      </c>
      <c r="AD34" s="146" t="e">
        <f t="shared" si="2"/>
        <v>#REF!</v>
      </c>
      <c r="AE34" s="132">
        <v>50</v>
      </c>
      <c r="AF34" s="132">
        <f t="shared" si="4"/>
        <v>24.396600000000007</v>
      </c>
      <c r="AG34" s="132" t="e">
        <f t="shared" si="3"/>
        <v>#REF!</v>
      </c>
      <c r="AH34" s="279"/>
    </row>
    <row r="35" spans="1:34" s="99" customFormat="1" ht="28.5">
      <c r="A35" s="215">
        <v>30</v>
      </c>
      <c r="B35" s="216" t="s">
        <v>226</v>
      </c>
      <c r="C35" s="217" t="s">
        <v>361</v>
      </c>
      <c r="D35" s="218" t="s">
        <v>247</v>
      </c>
      <c r="E35" s="229" t="s">
        <v>362</v>
      </c>
      <c r="F35" s="220" t="s">
        <v>351</v>
      </c>
      <c r="G35" s="221">
        <v>38223</v>
      </c>
      <c r="H35" s="221">
        <v>38223</v>
      </c>
      <c r="I35" s="222">
        <v>39.7837</v>
      </c>
      <c r="J35" s="216"/>
      <c r="K35" s="223">
        <v>97700</v>
      </c>
      <c r="L35" s="223">
        <v>9770</v>
      </c>
      <c r="M35" s="224">
        <v>54500</v>
      </c>
      <c r="N35" s="225">
        <v>15</v>
      </c>
      <c r="O35" s="226">
        <v>0.4</v>
      </c>
      <c r="P35" s="224">
        <f t="shared" si="1"/>
        <v>4900</v>
      </c>
      <c r="Q35" s="227">
        <f t="shared" si="0"/>
        <v>-49.84646878198567</v>
      </c>
      <c r="R35" s="228"/>
      <c r="V35" s="99" t="s">
        <v>253</v>
      </c>
      <c r="Z35" s="112"/>
      <c r="AB35" s="131">
        <v>15</v>
      </c>
      <c r="AC35" s="132" t="e">
        <f>(#REF!-H35)/365</f>
        <v>#REF!</v>
      </c>
      <c r="AD35" s="146" t="e">
        <f t="shared" si="2"/>
        <v>#REF!</v>
      </c>
      <c r="AE35" s="132">
        <v>50</v>
      </c>
      <c r="AF35" s="132">
        <f t="shared" si="4"/>
        <v>20.432599999999994</v>
      </c>
      <c r="AG35" s="132" t="e">
        <f t="shared" si="3"/>
        <v>#REF!</v>
      </c>
      <c r="AH35" s="279"/>
    </row>
    <row r="36" spans="1:34" s="99" customFormat="1" ht="28.5">
      <c r="A36" s="215">
        <v>31</v>
      </c>
      <c r="B36" s="216" t="s">
        <v>227</v>
      </c>
      <c r="C36" s="217" t="s">
        <v>361</v>
      </c>
      <c r="D36" s="218" t="s">
        <v>247</v>
      </c>
      <c r="E36" s="229" t="s">
        <v>362</v>
      </c>
      <c r="F36" s="220" t="s">
        <v>351</v>
      </c>
      <c r="G36" s="221">
        <v>38025</v>
      </c>
      <c r="H36" s="221">
        <v>38025</v>
      </c>
      <c r="I36" s="222">
        <v>38.3339</v>
      </c>
      <c r="J36" s="216"/>
      <c r="K36" s="223">
        <v>98300</v>
      </c>
      <c r="L36" s="223">
        <v>9830</v>
      </c>
      <c r="M36" s="224">
        <v>54500</v>
      </c>
      <c r="N36" s="225">
        <v>15</v>
      </c>
      <c r="O36" s="226">
        <v>0.4</v>
      </c>
      <c r="P36" s="224">
        <f t="shared" si="1"/>
        <v>4900</v>
      </c>
      <c r="Q36" s="227">
        <f t="shared" si="0"/>
        <v>-50.15259409969482</v>
      </c>
      <c r="R36" s="228"/>
      <c r="V36" s="99" t="s">
        <v>253</v>
      </c>
      <c r="Z36" s="112"/>
      <c r="AB36" s="131">
        <v>15</v>
      </c>
      <c r="AC36" s="132" t="e">
        <f>(#REF!-H36)/365</f>
        <v>#REF!</v>
      </c>
      <c r="AD36" s="146" t="e">
        <f t="shared" si="2"/>
        <v>#REF!</v>
      </c>
      <c r="AE36" s="132">
        <v>50</v>
      </c>
      <c r="AF36" s="132">
        <f t="shared" si="4"/>
        <v>23.3322</v>
      </c>
      <c r="AG36" s="132" t="e">
        <f t="shared" si="3"/>
        <v>#REF!</v>
      </c>
      <c r="AH36" s="279"/>
    </row>
    <row r="37" spans="1:34" s="99" customFormat="1" ht="28.5">
      <c r="A37" s="215">
        <v>32</v>
      </c>
      <c r="B37" s="216" t="s">
        <v>228</v>
      </c>
      <c r="C37" s="217" t="s">
        <v>363</v>
      </c>
      <c r="D37" s="218" t="s">
        <v>248</v>
      </c>
      <c r="E37" s="219" t="s">
        <v>364</v>
      </c>
      <c r="F37" s="220" t="s">
        <v>351</v>
      </c>
      <c r="G37" s="221">
        <v>37704</v>
      </c>
      <c r="H37" s="221">
        <v>37704</v>
      </c>
      <c r="I37" s="222">
        <v>42.1602</v>
      </c>
      <c r="J37" s="216"/>
      <c r="K37" s="223">
        <v>264400</v>
      </c>
      <c r="L37" s="223">
        <v>26440</v>
      </c>
      <c r="M37" s="224">
        <v>216200</v>
      </c>
      <c r="N37" s="225">
        <v>15</v>
      </c>
      <c r="O37" s="226">
        <v>0.4</v>
      </c>
      <c r="P37" s="224">
        <f t="shared" si="1"/>
        <v>19500</v>
      </c>
      <c r="Q37" s="227">
        <f t="shared" si="0"/>
        <v>-26.248108925869897</v>
      </c>
      <c r="R37" s="228"/>
      <c r="V37" s="99" t="s">
        <v>257</v>
      </c>
      <c r="Z37" s="112"/>
      <c r="AB37" s="131">
        <v>15</v>
      </c>
      <c r="AC37" s="132" t="e">
        <f>(#REF!-H37)/365</f>
        <v>#REF!</v>
      </c>
      <c r="AD37" s="146" t="e">
        <f t="shared" si="2"/>
        <v>#REF!</v>
      </c>
      <c r="AE37" s="132">
        <v>60</v>
      </c>
      <c r="AF37" s="132">
        <f t="shared" si="4"/>
        <v>29.732999999999993</v>
      </c>
      <c r="AG37" s="132" t="e">
        <f t="shared" si="3"/>
        <v>#REF!</v>
      </c>
      <c r="AH37" s="279"/>
    </row>
    <row r="38" spans="1:34" s="99" customFormat="1" ht="28.5">
      <c r="A38" s="215">
        <v>33</v>
      </c>
      <c r="B38" s="216" t="s">
        <v>229</v>
      </c>
      <c r="C38" s="217" t="s">
        <v>363</v>
      </c>
      <c r="D38" s="218" t="s">
        <v>248</v>
      </c>
      <c r="E38" s="219" t="s">
        <v>364</v>
      </c>
      <c r="F38" s="220" t="s">
        <v>351</v>
      </c>
      <c r="G38" s="221">
        <v>37967</v>
      </c>
      <c r="H38" s="221">
        <v>37967</v>
      </c>
      <c r="I38" s="222">
        <v>41.0857</v>
      </c>
      <c r="J38" s="216"/>
      <c r="K38" s="223">
        <v>251000</v>
      </c>
      <c r="L38" s="223">
        <v>25100</v>
      </c>
      <c r="M38" s="224">
        <v>216200</v>
      </c>
      <c r="N38" s="225">
        <v>10</v>
      </c>
      <c r="O38" s="226">
        <v>0.4</v>
      </c>
      <c r="P38" s="224">
        <f t="shared" si="1"/>
        <v>13000</v>
      </c>
      <c r="Q38" s="227">
        <f t="shared" si="0"/>
        <v>-48.20717131474104</v>
      </c>
      <c r="R38" s="228" t="s">
        <v>352</v>
      </c>
      <c r="V38" s="99" t="s">
        <v>258</v>
      </c>
      <c r="Z38" s="112"/>
      <c r="AB38" s="131">
        <v>15</v>
      </c>
      <c r="AC38" s="132" t="e">
        <f>(#REF!-H38)/365</f>
        <v>#REF!</v>
      </c>
      <c r="AD38" s="146" t="e">
        <f t="shared" si="2"/>
        <v>#REF!</v>
      </c>
      <c r="AE38" s="132">
        <v>60</v>
      </c>
      <c r="AF38" s="132">
        <f t="shared" si="4"/>
        <v>31.52383333333333</v>
      </c>
      <c r="AG38" s="132" t="e">
        <f t="shared" si="3"/>
        <v>#REF!</v>
      </c>
      <c r="AH38" s="279"/>
    </row>
    <row r="39" spans="1:34" s="99" customFormat="1" ht="28.5">
      <c r="A39" s="215">
        <v>34</v>
      </c>
      <c r="B39" s="216" t="s">
        <v>230</v>
      </c>
      <c r="C39" s="217" t="s">
        <v>363</v>
      </c>
      <c r="D39" s="218" t="s">
        <v>248</v>
      </c>
      <c r="E39" s="219" t="s">
        <v>364</v>
      </c>
      <c r="F39" s="220" t="s">
        <v>351</v>
      </c>
      <c r="G39" s="221">
        <v>37979</v>
      </c>
      <c r="H39" s="221">
        <v>37979</v>
      </c>
      <c r="I39" s="222">
        <v>46.3362</v>
      </c>
      <c r="J39" s="216"/>
      <c r="K39" s="223">
        <v>251000</v>
      </c>
      <c r="L39" s="223">
        <v>25100</v>
      </c>
      <c r="M39" s="224">
        <v>216200</v>
      </c>
      <c r="N39" s="225">
        <v>10</v>
      </c>
      <c r="O39" s="226">
        <v>0.4</v>
      </c>
      <c r="P39" s="224">
        <f t="shared" si="1"/>
        <v>13000</v>
      </c>
      <c r="Q39" s="227">
        <f t="shared" si="0"/>
        <v>-48.20717131474104</v>
      </c>
      <c r="R39" s="228" t="s">
        <v>352</v>
      </c>
      <c r="V39" s="99" t="s">
        <v>258</v>
      </c>
      <c r="Z39" s="112"/>
      <c r="AB39" s="131">
        <v>15</v>
      </c>
      <c r="AC39" s="132" t="e">
        <f>(#REF!-H39)/365</f>
        <v>#REF!</v>
      </c>
      <c r="AD39" s="146" t="e">
        <f t="shared" si="2"/>
        <v>#REF!</v>
      </c>
      <c r="AE39" s="132">
        <v>60</v>
      </c>
      <c r="AF39" s="132">
        <f t="shared" si="4"/>
        <v>22.773000000000003</v>
      </c>
      <c r="AG39" s="132" t="e">
        <f t="shared" si="3"/>
        <v>#REF!</v>
      </c>
      <c r="AH39" s="279"/>
    </row>
    <row r="40" spans="1:34" s="99" customFormat="1" ht="28.5">
      <c r="A40" s="215">
        <v>35</v>
      </c>
      <c r="B40" s="216" t="s">
        <v>259</v>
      </c>
      <c r="C40" s="217" t="s">
        <v>291</v>
      </c>
      <c r="D40" s="218" t="s">
        <v>275</v>
      </c>
      <c r="E40" s="219" t="s">
        <v>296</v>
      </c>
      <c r="F40" s="220" t="s">
        <v>351</v>
      </c>
      <c r="G40" s="221">
        <v>39216</v>
      </c>
      <c r="H40" s="221">
        <v>39216</v>
      </c>
      <c r="I40" s="222">
        <v>42.9319</v>
      </c>
      <c r="J40" s="216"/>
      <c r="K40" s="223">
        <v>250600</v>
      </c>
      <c r="L40" s="223">
        <v>25060</v>
      </c>
      <c r="M40" s="224">
        <v>141000</v>
      </c>
      <c r="N40" s="225">
        <v>18</v>
      </c>
      <c r="O40" s="226">
        <v>0.2</v>
      </c>
      <c r="P40" s="224">
        <f t="shared" si="1"/>
        <v>20300</v>
      </c>
      <c r="Q40" s="227">
        <f t="shared" si="0"/>
        <v>-18.994413407821227</v>
      </c>
      <c r="R40" s="228" t="s">
        <v>352</v>
      </c>
      <c r="V40" s="99" t="s">
        <v>249</v>
      </c>
      <c r="Z40" s="112"/>
      <c r="AB40" s="131">
        <v>15</v>
      </c>
      <c r="AC40" s="132" t="e">
        <f>(#REF!-H40)/365</f>
        <v>#REF!</v>
      </c>
      <c r="AD40" s="146" t="e">
        <f t="shared" si="2"/>
        <v>#REF!</v>
      </c>
      <c r="AE40" s="132">
        <v>60</v>
      </c>
      <c r="AF40" s="132">
        <f t="shared" si="4"/>
        <v>28.446833333333338</v>
      </c>
      <c r="AG40" s="132" t="e">
        <f t="shared" si="3"/>
        <v>#REF!</v>
      </c>
      <c r="AH40" s="279"/>
    </row>
    <row r="41" spans="1:34" s="99" customFormat="1" ht="28.5">
      <c r="A41" s="215">
        <v>36</v>
      </c>
      <c r="B41" s="216" t="s">
        <v>260</v>
      </c>
      <c r="C41" s="217" t="s">
        <v>359</v>
      </c>
      <c r="D41" s="218" t="s">
        <v>276</v>
      </c>
      <c r="E41" s="219" t="s">
        <v>360</v>
      </c>
      <c r="F41" s="220" t="s">
        <v>351</v>
      </c>
      <c r="G41" s="221">
        <v>38236</v>
      </c>
      <c r="H41" s="221">
        <v>38236</v>
      </c>
      <c r="I41" s="222">
        <v>39.4679</v>
      </c>
      <c r="J41" s="216"/>
      <c r="K41" s="223">
        <v>258100</v>
      </c>
      <c r="L41" s="223">
        <v>25810</v>
      </c>
      <c r="M41" s="224">
        <v>75200</v>
      </c>
      <c r="N41" s="225">
        <v>10</v>
      </c>
      <c r="O41" s="226">
        <v>0.3</v>
      </c>
      <c r="P41" s="224">
        <f t="shared" si="1"/>
        <v>5300</v>
      </c>
      <c r="Q41" s="227">
        <f t="shared" si="0"/>
        <v>-79.46532351801628</v>
      </c>
      <c r="R41" s="228" t="s">
        <v>352</v>
      </c>
      <c r="V41" s="99" t="s">
        <v>255</v>
      </c>
      <c r="Z41" s="112"/>
      <c r="AB41" s="131">
        <v>15</v>
      </c>
      <c r="AC41" s="132" t="e">
        <f>(#REF!-H41)/365</f>
        <v>#REF!</v>
      </c>
      <c r="AD41" s="146" t="e">
        <f t="shared" si="2"/>
        <v>#REF!</v>
      </c>
      <c r="AE41" s="132">
        <v>50</v>
      </c>
      <c r="AF41" s="132">
        <f t="shared" si="4"/>
        <v>21.0642</v>
      </c>
      <c r="AG41" s="132" t="e">
        <f t="shared" si="3"/>
        <v>#REF!</v>
      </c>
      <c r="AH41" s="279"/>
    </row>
    <row r="42" spans="1:34" s="99" customFormat="1" ht="28.5">
      <c r="A42" s="215">
        <v>37</v>
      </c>
      <c r="B42" s="216" t="s">
        <v>265</v>
      </c>
      <c r="C42" s="230" t="s">
        <v>365</v>
      </c>
      <c r="D42" s="218" t="s">
        <v>366</v>
      </c>
      <c r="E42" s="219" t="s">
        <v>367</v>
      </c>
      <c r="F42" s="220" t="s">
        <v>351</v>
      </c>
      <c r="G42" s="221">
        <v>38349</v>
      </c>
      <c r="H42" s="221">
        <v>38349</v>
      </c>
      <c r="I42" s="222">
        <v>41.2459</v>
      </c>
      <c r="J42" s="216"/>
      <c r="K42" s="223">
        <v>427059</v>
      </c>
      <c r="L42" s="223">
        <v>42705.9</v>
      </c>
      <c r="M42" s="224">
        <v>216200</v>
      </c>
      <c r="N42" s="225">
        <v>15</v>
      </c>
      <c r="O42" s="226">
        <v>0.4</v>
      </c>
      <c r="P42" s="224">
        <f t="shared" si="1"/>
        <v>19500</v>
      </c>
      <c r="Q42" s="227">
        <f t="shared" si="0"/>
        <v>-54.33886184344552</v>
      </c>
      <c r="R42" s="228" t="s">
        <v>352</v>
      </c>
      <c r="V42" s="99" t="s">
        <v>287</v>
      </c>
      <c r="Z42" s="112"/>
      <c r="AB42" s="131">
        <v>15</v>
      </c>
      <c r="AC42" s="132" t="e">
        <f>(#REF!-H42)/365</f>
        <v>#REF!</v>
      </c>
      <c r="AD42" s="146" t="e">
        <f t="shared" si="2"/>
        <v>#REF!</v>
      </c>
      <c r="AE42" s="132">
        <v>60</v>
      </c>
      <c r="AF42" s="132">
        <f t="shared" si="4"/>
        <v>31.256833333333333</v>
      </c>
      <c r="AG42" s="132" t="e">
        <f t="shared" si="3"/>
        <v>#REF!</v>
      </c>
      <c r="AH42" s="279"/>
    </row>
    <row r="43" spans="1:34" s="99" customFormat="1" ht="28.5">
      <c r="A43" s="215">
        <v>38</v>
      </c>
      <c r="B43" s="216" t="s">
        <v>266</v>
      </c>
      <c r="C43" s="230" t="s">
        <v>365</v>
      </c>
      <c r="D43" s="218" t="s">
        <v>281</v>
      </c>
      <c r="E43" s="219" t="s">
        <v>367</v>
      </c>
      <c r="F43" s="220" t="s">
        <v>351</v>
      </c>
      <c r="G43" s="221">
        <v>38349</v>
      </c>
      <c r="H43" s="221">
        <v>38349</v>
      </c>
      <c r="I43" s="222">
        <v>40.2434</v>
      </c>
      <c r="J43" s="216"/>
      <c r="K43" s="223">
        <v>427059</v>
      </c>
      <c r="L43" s="223">
        <v>42705.9</v>
      </c>
      <c r="M43" s="224">
        <v>216200</v>
      </c>
      <c r="N43" s="225">
        <v>15</v>
      </c>
      <c r="O43" s="226">
        <v>0.4</v>
      </c>
      <c r="P43" s="224">
        <f t="shared" si="1"/>
        <v>19500</v>
      </c>
      <c r="Q43" s="227">
        <f t="shared" si="0"/>
        <v>-54.33886184344552</v>
      </c>
      <c r="R43" s="228" t="s">
        <v>352</v>
      </c>
      <c r="V43" s="99" t="s">
        <v>287</v>
      </c>
      <c r="Z43" s="112"/>
      <c r="AB43" s="131">
        <v>15</v>
      </c>
      <c r="AC43" s="132" t="e">
        <f>(#REF!-H43)/365</f>
        <v>#REF!</v>
      </c>
      <c r="AD43" s="146" t="e">
        <f t="shared" si="2"/>
        <v>#REF!</v>
      </c>
      <c r="AE43" s="132">
        <v>60</v>
      </c>
      <c r="AF43" s="132">
        <f t="shared" si="4"/>
        <v>32.92766666666667</v>
      </c>
      <c r="AG43" s="132" t="e">
        <f t="shared" si="3"/>
        <v>#REF!</v>
      </c>
      <c r="AH43" s="279"/>
    </row>
    <row r="44" spans="1:34" s="99" customFormat="1" ht="28.5">
      <c r="A44" s="215">
        <v>39</v>
      </c>
      <c r="B44" s="216" t="s">
        <v>267</v>
      </c>
      <c r="C44" s="217" t="s">
        <v>368</v>
      </c>
      <c r="D44" s="218" t="s">
        <v>282</v>
      </c>
      <c r="E44" s="219" t="s">
        <v>369</v>
      </c>
      <c r="F44" s="220" t="s">
        <v>351</v>
      </c>
      <c r="G44" s="221">
        <v>38951</v>
      </c>
      <c r="H44" s="221">
        <v>38951</v>
      </c>
      <c r="I44" s="222">
        <v>32.0493</v>
      </c>
      <c r="J44" s="216"/>
      <c r="K44" s="223">
        <v>423606</v>
      </c>
      <c r="L44" s="223">
        <v>42360.6</v>
      </c>
      <c r="M44" s="224">
        <v>216200</v>
      </c>
      <c r="N44" s="225">
        <v>20</v>
      </c>
      <c r="O44" s="226">
        <v>0.4</v>
      </c>
      <c r="P44" s="224">
        <f t="shared" si="1"/>
        <v>25900</v>
      </c>
      <c r="Q44" s="227">
        <f t="shared" si="0"/>
        <v>-38.85827868349362</v>
      </c>
      <c r="R44" s="228"/>
      <c r="V44" s="99" t="s">
        <v>288</v>
      </c>
      <c r="Z44" s="112"/>
      <c r="AB44" s="131">
        <v>15</v>
      </c>
      <c r="AC44" s="132" t="e">
        <f>(#REF!-H44)/365</f>
        <v>#REF!</v>
      </c>
      <c r="AD44" s="146" t="e">
        <f t="shared" si="2"/>
        <v>#REF!</v>
      </c>
      <c r="AE44" s="132">
        <v>60</v>
      </c>
      <c r="AF44" s="132">
        <f t="shared" si="4"/>
        <v>46.5845</v>
      </c>
      <c r="AG44" s="132" t="e">
        <f t="shared" si="3"/>
        <v>#REF!</v>
      </c>
      <c r="AH44" s="279"/>
    </row>
    <row r="45" spans="1:34" s="99" customFormat="1" ht="28.5">
      <c r="A45" s="215">
        <v>40</v>
      </c>
      <c r="B45" s="216" t="s">
        <v>268</v>
      </c>
      <c r="C45" s="217" t="s">
        <v>368</v>
      </c>
      <c r="D45" s="218" t="s">
        <v>282</v>
      </c>
      <c r="E45" s="219" t="s">
        <v>369</v>
      </c>
      <c r="F45" s="220" t="s">
        <v>351</v>
      </c>
      <c r="G45" s="221">
        <v>38951</v>
      </c>
      <c r="H45" s="221">
        <v>38951</v>
      </c>
      <c r="I45" s="222">
        <v>32.8896</v>
      </c>
      <c r="J45" s="216"/>
      <c r="K45" s="223">
        <v>423606</v>
      </c>
      <c r="L45" s="223">
        <v>42360.6</v>
      </c>
      <c r="M45" s="224">
        <v>216200</v>
      </c>
      <c r="N45" s="225">
        <v>20</v>
      </c>
      <c r="O45" s="226">
        <v>0.4</v>
      </c>
      <c r="P45" s="224">
        <f t="shared" si="1"/>
        <v>25900</v>
      </c>
      <c r="Q45" s="227">
        <f t="shared" si="0"/>
        <v>-38.85827868349362</v>
      </c>
      <c r="R45" s="228"/>
      <c r="V45" s="99" t="s">
        <v>288</v>
      </c>
      <c r="Z45" s="112"/>
      <c r="AB45" s="131">
        <v>15</v>
      </c>
      <c r="AC45" s="132" t="e">
        <f>(#REF!-H45)/365</f>
        <v>#REF!</v>
      </c>
      <c r="AD45" s="146" t="e">
        <f t="shared" si="2"/>
        <v>#REF!</v>
      </c>
      <c r="AE45" s="132">
        <v>60</v>
      </c>
      <c r="AF45" s="132">
        <f t="shared" si="4"/>
        <v>45.184</v>
      </c>
      <c r="AG45" s="132" t="e">
        <f t="shared" si="3"/>
        <v>#REF!</v>
      </c>
      <c r="AH45" s="279"/>
    </row>
    <row r="46" spans="1:34" s="99" customFormat="1" ht="28.5">
      <c r="A46" s="215">
        <v>41</v>
      </c>
      <c r="B46" s="216" t="s">
        <v>269</v>
      </c>
      <c r="C46" s="217" t="s">
        <v>368</v>
      </c>
      <c r="D46" s="218" t="s">
        <v>283</v>
      </c>
      <c r="E46" s="219" t="s">
        <v>369</v>
      </c>
      <c r="F46" s="220" t="s">
        <v>351</v>
      </c>
      <c r="G46" s="221">
        <v>39445</v>
      </c>
      <c r="H46" s="221">
        <v>39445</v>
      </c>
      <c r="I46" s="222">
        <v>30.6027</v>
      </c>
      <c r="J46" s="216"/>
      <c r="K46" s="223">
        <v>434220</v>
      </c>
      <c r="L46" s="223">
        <v>43422</v>
      </c>
      <c r="M46" s="224">
        <v>235000</v>
      </c>
      <c r="N46" s="225">
        <v>20</v>
      </c>
      <c r="O46" s="226">
        <v>0.4</v>
      </c>
      <c r="P46" s="224">
        <f t="shared" si="1"/>
        <v>28200</v>
      </c>
      <c r="Q46" s="227">
        <f t="shared" si="0"/>
        <v>-35.055962415365485</v>
      </c>
      <c r="R46" s="228"/>
      <c r="V46" s="99" t="s">
        <v>288</v>
      </c>
      <c r="Z46" s="112"/>
      <c r="AB46" s="131">
        <v>15</v>
      </c>
      <c r="AC46" s="132" t="e">
        <f>(#REF!-H46)/365</f>
        <v>#REF!</v>
      </c>
      <c r="AD46" s="146" t="e">
        <f t="shared" si="2"/>
        <v>#REF!</v>
      </c>
      <c r="AE46" s="132">
        <v>60</v>
      </c>
      <c r="AF46" s="132">
        <f t="shared" si="4"/>
        <v>48.9955</v>
      </c>
      <c r="AG46" s="132" t="e">
        <f t="shared" si="3"/>
        <v>#REF!</v>
      </c>
      <c r="AH46" s="279"/>
    </row>
    <row r="47" spans="1:34" s="99" customFormat="1" ht="28.5">
      <c r="A47" s="215">
        <v>42</v>
      </c>
      <c r="B47" s="216" t="s">
        <v>270</v>
      </c>
      <c r="C47" s="217" t="s">
        <v>368</v>
      </c>
      <c r="D47" s="218" t="s">
        <v>283</v>
      </c>
      <c r="E47" s="219" t="s">
        <v>369</v>
      </c>
      <c r="F47" s="220" t="s">
        <v>351</v>
      </c>
      <c r="G47" s="221">
        <v>39445</v>
      </c>
      <c r="H47" s="221">
        <v>39445</v>
      </c>
      <c r="I47" s="222">
        <v>34.1916</v>
      </c>
      <c r="J47" s="216"/>
      <c r="K47" s="223">
        <v>434220</v>
      </c>
      <c r="L47" s="223">
        <v>43422</v>
      </c>
      <c r="M47" s="224">
        <v>235000</v>
      </c>
      <c r="N47" s="225">
        <v>20</v>
      </c>
      <c r="O47" s="226">
        <v>0.4</v>
      </c>
      <c r="P47" s="224">
        <f t="shared" si="1"/>
        <v>28200</v>
      </c>
      <c r="Q47" s="227">
        <f t="shared" si="0"/>
        <v>-35.055962415365485</v>
      </c>
      <c r="R47" s="228" t="s">
        <v>352</v>
      </c>
      <c r="V47" s="99" t="s">
        <v>288</v>
      </c>
      <c r="Z47" s="112"/>
      <c r="AB47" s="131">
        <v>15</v>
      </c>
      <c r="AC47" s="132" t="e">
        <f>(#REF!-H47)/365</f>
        <v>#REF!</v>
      </c>
      <c r="AD47" s="146" t="e">
        <f t="shared" si="2"/>
        <v>#REF!</v>
      </c>
      <c r="AE47" s="132">
        <v>60</v>
      </c>
      <c r="AF47" s="132">
        <f t="shared" si="4"/>
        <v>43.013999999999996</v>
      </c>
      <c r="AG47" s="132" t="e">
        <f t="shared" si="3"/>
        <v>#REF!</v>
      </c>
      <c r="AH47" s="280"/>
    </row>
    <row r="48" spans="1:34" s="99" customFormat="1" ht="26.25" customHeight="1">
      <c r="A48" s="246" t="s">
        <v>390</v>
      </c>
      <c r="B48" s="244"/>
      <c r="C48" s="244"/>
      <c r="D48" s="244"/>
      <c r="E48" s="244"/>
      <c r="F48" s="244"/>
      <c r="G48" s="244"/>
      <c r="H48" s="244"/>
      <c r="I48" s="245"/>
      <c r="J48" s="232"/>
      <c r="K48" s="214">
        <f>SUM(K6:K47)</f>
        <v>10100320</v>
      </c>
      <c r="L48" s="214">
        <f>SUM(L6:L47)</f>
        <v>1010032</v>
      </c>
      <c r="M48" s="214">
        <f>SUM(M6:M47)</f>
        <v>5709400</v>
      </c>
      <c r="N48" s="214"/>
      <c r="O48" s="214"/>
      <c r="P48" s="214">
        <f>SUM(P6:P47)</f>
        <v>577500</v>
      </c>
      <c r="Q48" s="227">
        <f>IF(OR(L48=0,$P$48=0),"",(P48-L48)/ABS(L48)*100)</f>
        <v>-42.82359370792213</v>
      </c>
      <c r="R48" s="216"/>
      <c r="S48" s="112"/>
      <c r="T48" s="112"/>
      <c r="U48" s="112"/>
      <c r="V48" s="112"/>
      <c r="W48" s="112"/>
      <c r="X48" s="147"/>
      <c r="Y48" s="112"/>
      <c r="AA48" s="112"/>
      <c r="AB48" s="112"/>
      <c r="AC48" s="112"/>
      <c r="AD48" s="112"/>
      <c r="AE48" s="112"/>
      <c r="AF48" s="112"/>
      <c r="AG48" s="112"/>
      <c r="AH48" s="247"/>
    </row>
    <row r="49" spans="1:33" s="99" customFormat="1" ht="14.25" hidden="1">
      <c r="A49" s="287" t="s">
        <v>370</v>
      </c>
      <c r="B49" s="288"/>
      <c r="C49" s="288"/>
      <c r="D49" s="288"/>
      <c r="E49" s="288"/>
      <c r="F49" s="288"/>
      <c r="G49" s="233"/>
      <c r="H49" s="233"/>
      <c r="I49" s="231"/>
      <c r="J49" s="216"/>
      <c r="K49" s="214"/>
      <c r="L49" s="214"/>
      <c r="M49" s="234"/>
      <c r="N49" s="235"/>
      <c r="O49" s="235"/>
      <c r="P49" s="236"/>
      <c r="Q49" s="227">
        <f>IF(OR(L49=0,$P$48=0),"",(P49-L49)/ABS(L49)*100)</f>
      </c>
      <c r="R49" s="216"/>
      <c r="S49" s="147"/>
      <c r="T49" s="147"/>
      <c r="U49" s="147"/>
      <c r="V49" s="147"/>
      <c r="W49" s="147"/>
      <c r="X49" s="147"/>
      <c r="Y49" s="147"/>
      <c r="AA49" s="147"/>
      <c r="AB49" s="147"/>
      <c r="AC49" s="147"/>
      <c r="AD49" s="147"/>
      <c r="AE49" s="147"/>
      <c r="AF49" s="147"/>
      <c r="AG49" s="147"/>
    </row>
    <row r="50" spans="1:33" s="99" customFormat="1" ht="14.25" hidden="1">
      <c r="A50" s="284" t="s">
        <v>371</v>
      </c>
      <c r="B50" s="285"/>
      <c r="C50" s="285"/>
      <c r="D50" s="285"/>
      <c r="E50" s="285"/>
      <c r="F50" s="285"/>
      <c r="G50" s="237"/>
      <c r="H50" s="237"/>
      <c r="I50" s="238"/>
      <c r="J50" s="239"/>
      <c r="K50" s="214">
        <f>K48-K49</f>
        <v>10100320</v>
      </c>
      <c r="L50" s="214">
        <f>L48-L49</f>
        <v>1010032</v>
      </c>
      <c r="M50" s="234">
        <f>M48-M49</f>
        <v>5709400</v>
      </c>
      <c r="N50" s="235"/>
      <c r="O50" s="235"/>
      <c r="P50" s="236">
        <f>P48-P49</f>
        <v>577500</v>
      </c>
      <c r="Q50" s="227">
        <f>IF(OR(L50=0,$P$48=0),"",(P50-L50)/ABS(L50)*100)</f>
        <v>-42.82359370792213</v>
      </c>
      <c r="R50" s="240"/>
      <c r="S50" s="112"/>
      <c r="T50" s="112"/>
      <c r="U50" s="112"/>
      <c r="V50" s="112"/>
      <c r="W50" s="112"/>
      <c r="X50" s="147"/>
      <c r="Y50" s="112"/>
      <c r="AA50" s="112"/>
      <c r="AB50" s="112"/>
      <c r="AC50" s="112"/>
      <c r="AD50" s="112"/>
      <c r="AE50" s="112"/>
      <c r="AF50" s="112"/>
      <c r="AG50" s="112"/>
    </row>
    <row r="51" spans="1:33" s="99" customFormat="1" ht="12.75">
      <c r="A51" s="194"/>
      <c r="F51" s="110"/>
      <c r="G51" s="136"/>
      <c r="H51" s="136"/>
      <c r="M51" s="181"/>
      <c r="N51" s="194"/>
      <c r="O51" s="194"/>
      <c r="P51" s="141"/>
      <c r="AC51" s="110"/>
      <c r="AD51" s="110"/>
      <c r="AE51" s="110"/>
      <c r="AF51" s="110"/>
      <c r="AG51" s="110"/>
    </row>
    <row r="52" spans="1:33" s="99" customFormat="1" ht="12.75">
      <c r="A52" s="194"/>
      <c r="F52" s="110"/>
      <c r="G52" s="136"/>
      <c r="H52" s="136"/>
      <c r="M52" s="181"/>
      <c r="N52" s="194"/>
      <c r="O52" s="194"/>
      <c r="P52" s="141"/>
      <c r="AC52" s="110"/>
      <c r="AD52" s="110"/>
      <c r="AE52" s="110"/>
      <c r="AF52" s="110"/>
      <c r="AG52" s="110"/>
    </row>
    <row r="53" spans="1:33" s="99" customFormat="1" ht="14.25">
      <c r="A53" s="194"/>
      <c r="F53" s="110"/>
      <c r="G53" s="136"/>
      <c r="H53" s="136"/>
      <c r="L53" s="201"/>
      <c r="M53" s="181"/>
      <c r="N53" s="194"/>
      <c r="O53" s="194"/>
      <c r="P53" s="141"/>
      <c r="AC53" s="110"/>
      <c r="AD53" s="110"/>
      <c r="AE53" s="110"/>
      <c r="AF53" s="110"/>
      <c r="AG53" s="110"/>
    </row>
    <row r="54" spans="1:33" s="99" customFormat="1" ht="12.75">
      <c r="A54" s="194"/>
      <c r="F54" s="110"/>
      <c r="G54" s="136"/>
      <c r="H54" s="136"/>
      <c r="M54" s="181"/>
      <c r="N54" s="194"/>
      <c r="O54" s="194"/>
      <c r="P54" s="141"/>
      <c r="AC54" s="110"/>
      <c r="AD54" s="110"/>
      <c r="AE54" s="110"/>
      <c r="AF54" s="110"/>
      <c r="AG54" s="110"/>
    </row>
    <row r="55" spans="1:33" s="99" customFormat="1" ht="14.25">
      <c r="A55" s="194"/>
      <c r="F55" s="110"/>
      <c r="G55" s="136"/>
      <c r="H55" s="136"/>
      <c r="L55" s="201"/>
      <c r="M55" s="181"/>
      <c r="N55" s="194"/>
      <c r="O55" s="194"/>
      <c r="P55" s="141"/>
      <c r="AC55" s="110"/>
      <c r="AD55" s="110"/>
      <c r="AE55" s="110"/>
      <c r="AF55" s="110"/>
      <c r="AG55" s="110"/>
    </row>
    <row r="56" spans="1:33" s="99" customFormat="1" ht="12.75">
      <c r="A56" s="194"/>
      <c r="F56" s="110"/>
      <c r="G56" s="136"/>
      <c r="H56" s="136"/>
      <c r="M56" s="181"/>
      <c r="N56" s="194"/>
      <c r="O56" s="194"/>
      <c r="P56" s="141"/>
      <c r="AC56" s="110"/>
      <c r="AD56" s="110"/>
      <c r="AE56" s="110"/>
      <c r="AF56" s="110"/>
      <c r="AG56" s="110"/>
    </row>
    <row r="57" spans="1:33" s="99" customFormat="1" ht="12.75">
      <c r="A57" s="194"/>
      <c r="F57" s="110"/>
      <c r="G57" s="136"/>
      <c r="H57" s="136"/>
      <c r="M57" s="181"/>
      <c r="N57" s="194"/>
      <c r="O57" s="194"/>
      <c r="P57" s="141"/>
      <c r="AC57" s="110"/>
      <c r="AD57" s="110"/>
      <c r="AE57" s="110"/>
      <c r="AF57" s="110"/>
      <c r="AG57" s="110"/>
    </row>
    <row r="58" spans="1:33" s="99" customFormat="1" ht="12.75">
      <c r="A58" s="194"/>
      <c r="F58" s="110"/>
      <c r="G58" s="136"/>
      <c r="H58" s="136"/>
      <c r="M58" s="181"/>
      <c r="N58" s="194"/>
      <c r="O58" s="194"/>
      <c r="P58" s="141"/>
      <c r="AC58" s="110"/>
      <c r="AD58" s="110"/>
      <c r="AE58" s="110"/>
      <c r="AF58" s="110"/>
      <c r="AG58" s="110"/>
    </row>
    <row r="59" spans="1:33" s="99" customFormat="1" ht="12.75">
      <c r="A59" s="194"/>
      <c r="F59" s="110"/>
      <c r="G59" s="136"/>
      <c r="H59" s="136"/>
      <c r="M59" s="181"/>
      <c r="N59" s="194"/>
      <c r="O59" s="194"/>
      <c r="P59" s="141"/>
      <c r="AC59" s="110"/>
      <c r="AD59" s="110"/>
      <c r="AE59" s="110"/>
      <c r="AF59" s="110"/>
      <c r="AG59" s="110"/>
    </row>
    <row r="60" spans="1:33" s="99" customFormat="1" ht="12.75">
      <c r="A60" s="194"/>
      <c r="F60" s="110"/>
      <c r="G60" s="136"/>
      <c r="H60" s="136"/>
      <c r="M60" s="181"/>
      <c r="N60" s="194"/>
      <c r="O60" s="194"/>
      <c r="P60" s="141"/>
      <c r="AC60" s="110"/>
      <c r="AD60" s="110"/>
      <c r="AE60" s="110"/>
      <c r="AF60" s="110"/>
      <c r="AG60" s="110"/>
    </row>
    <row r="61" spans="1:33" s="99" customFormat="1" ht="12.75">
      <c r="A61" s="194"/>
      <c r="F61" s="110"/>
      <c r="G61" s="136"/>
      <c r="H61" s="136"/>
      <c r="M61" s="181"/>
      <c r="N61" s="194"/>
      <c r="O61" s="194"/>
      <c r="P61" s="141"/>
      <c r="AC61" s="110"/>
      <c r="AD61" s="110"/>
      <c r="AE61" s="110"/>
      <c r="AF61" s="110"/>
      <c r="AG61" s="110"/>
    </row>
    <row r="62" spans="1:2" ht="13.5">
      <c r="A62" s="138"/>
      <c r="B62" s="90"/>
    </row>
    <row r="63" spans="1:2" ht="13.5">
      <c r="A63" s="138"/>
      <c r="B63" s="90"/>
    </row>
  </sheetData>
  <sheetProtection/>
  <mergeCells count="17">
    <mergeCell ref="A1:R1"/>
    <mergeCell ref="A3:A4"/>
    <mergeCell ref="B3:B4"/>
    <mergeCell ref="C3:C4"/>
    <mergeCell ref="D3:D4"/>
    <mergeCell ref="E3:E4"/>
    <mergeCell ref="G3:G4"/>
    <mergeCell ref="H3:H4"/>
    <mergeCell ref="M3:P4"/>
    <mergeCell ref="AH3:AH4"/>
    <mergeCell ref="AH6:AH47"/>
    <mergeCell ref="A5:AH5"/>
    <mergeCell ref="A50:F50"/>
    <mergeCell ref="Q3:Q4"/>
    <mergeCell ref="R3:R4"/>
    <mergeCell ref="A49:F49"/>
    <mergeCell ref="I3:I4"/>
  </mergeCells>
  <conditionalFormatting sqref="AB49:AG50">
    <cfRule type="expression" priority="8" dxfId="27" stopIfTrue="1">
      <formula>$A$1="固定资产-车辆清查评估操作表"</formula>
    </cfRule>
  </conditionalFormatting>
  <conditionalFormatting sqref="Y49:Y50 AA49:AA50 S49:W50">
    <cfRule type="expression" priority="6" dxfId="27" stopIfTrue="1">
      <formula>$A$1="固定资产-房屋建筑物清查评估操作表"</formula>
    </cfRule>
  </conditionalFormatting>
  <conditionalFormatting sqref="X49:X50">
    <cfRule type="expression" priority="5" dxfId="27" stopIfTrue="1">
      <formula>$A$1="固定资产-构筑物及其他辅助设施清查评估操作表"</formula>
    </cfRule>
  </conditionalFormatting>
  <conditionalFormatting sqref="Z1:Z4 S1:S2 S3:Y4 AA3:AG4 S6:AG47">
    <cfRule type="expression" priority="4" dxfId="28" stopIfTrue="1">
      <formula>#REF!=0</formula>
    </cfRule>
  </conditionalFormatting>
  <conditionalFormatting sqref="M49:P50">
    <cfRule type="cellIs" priority="2" dxfId="26" operator="equal" stopIfTrue="1">
      <formula>0</formula>
    </cfRule>
  </conditionalFormatting>
  <conditionalFormatting sqref="Q6:Q50">
    <cfRule type="expression" priority="1" dxfId="30" stopIfTrue="1">
      <formula>Q6=0</formula>
    </cfRule>
  </conditionalFormatting>
  <conditionalFormatting sqref="M51:M65532 M1:M3">
    <cfRule type="expression" priority="44" dxfId="29" stopIfTrue="1">
      <formula>#REF!&lt;&gt;0</formula>
    </cfRule>
  </conditionalFormatting>
  <dataValidations count="1">
    <dataValidation operator="lessThanOrEqual" allowBlank="1" showInputMessage="1" showErrorMessage="1" prompt="请以2007-3-3方式输入" error="您输入的日期有误" sqref="G3:H4"/>
  </dataValidations>
  <printOptions horizontalCentered="1"/>
  <pageMargins left="0.15748031496062992" right="0.15748031496062992" top="0.85" bottom="1.34" header="1.42" footer="0.3937007874015748"/>
  <pageSetup horizontalDpi="300" verticalDpi="300" orientation="landscape" paperSize="9" r:id="rId3"/>
  <headerFooter alignWithMargins="0">
    <oddFooter>&amp;L&amp;9产权持有单位填表人：凌胤玮
填表日期：&amp;"Arial Narrow,常规"2014&amp;"宋体,常规"年&amp;"Arial Narrow,常规"10&amp;"宋体,常规"月&amp;"Arial Narrow,常规"16&amp;"宋体,常规"日&amp;C&amp;9评估人员：李金义
&amp;R&amp;9共&amp;"Arial Narrow,常规"&amp;N&amp;"宋体,常规"页，第&amp;"Arial Narrow,常规"&amp;P&amp;"宋体,常规"页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3"/>
  <sheetViews>
    <sheetView tabSelected="1" zoomScalePageLayoutView="0" workbookViewId="0" topLeftCell="A1">
      <selection activeCell="V15" sqref="V15"/>
    </sheetView>
  </sheetViews>
  <sheetFormatPr defaultColWidth="9.00390625" defaultRowHeight="14.25"/>
  <cols>
    <col min="4" max="4" width="11.875" style="0" customWidth="1"/>
    <col min="5" max="6" width="0" style="0" hidden="1" customWidth="1"/>
    <col min="8" max="8" width="0" style="0" hidden="1" customWidth="1"/>
    <col min="9" max="9" width="11.25390625" style="0" customWidth="1"/>
    <col min="10" max="10" width="0" style="0" hidden="1" customWidth="1"/>
    <col min="11" max="11" width="16.50390625" style="0" hidden="1" customWidth="1"/>
    <col min="12" max="12" width="15.625" style="0" hidden="1" customWidth="1"/>
    <col min="13" max="13" width="17.125" style="0" hidden="1" customWidth="1"/>
    <col min="14" max="14" width="13.625" style="0" hidden="1" customWidth="1"/>
    <col min="15" max="15" width="12.25390625" style="0" hidden="1" customWidth="1"/>
    <col min="16" max="16" width="13.25390625" style="0" customWidth="1"/>
    <col min="17" max="17" width="0" style="0" hidden="1" customWidth="1"/>
    <col min="18" max="18" width="15.375" style="0" customWidth="1"/>
    <col min="19" max="19" width="9.00390625" style="249" customWidth="1"/>
    <col min="20" max="26" width="9.00390625" style="250" customWidth="1"/>
  </cols>
  <sheetData>
    <row r="1" spans="1:18" ht="14.25">
      <c r="A1" s="291" t="s">
        <v>393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</row>
    <row r="2" spans="1:18" ht="14.25">
      <c r="A2" s="203"/>
      <c r="B2" s="204"/>
      <c r="C2" s="204"/>
      <c r="D2" s="204"/>
      <c r="E2" s="204"/>
      <c r="F2" s="204"/>
      <c r="G2" s="205"/>
      <c r="H2" s="205"/>
      <c r="I2" s="204"/>
      <c r="J2" s="204"/>
      <c r="K2" s="204"/>
      <c r="L2" s="204"/>
      <c r="M2" s="206"/>
      <c r="N2" s="207"/>
      <c r="O2" s="207"/>
      <c r="P2" s="208"/>
      <c r="Q2" s="204"/>
      <c r="R2" s="209"/>
    </row>
    <row r="3" spans="1:18" ht="14.25">
      <c r="A3" s="292" t="s">
        <v>394</v>
      </c>
      <c r="B3" s="293" t="s">
        <v>395</v>
      </c>
      <c r="C3" s="294" t="s">
        <v>396</v>
      </c>
      <c r="D3" s="294" t="s">
        <v>397</v>
      </c>
      <c r="E3" s="293" t="s">
        <v>398</v>
      </c>
      <c r="F3" s="242" t="s">
        <v>399</v>
      </c>
      <c r="G3" s="296" t="s">
        <v>400</v>
      </c>
      <c r="H3" s="296" t="s">
        <v>401</v>
      </c>
      <c r="I3" s="289" t="s">
        <v>402</v>
      </c>
      <c r="J3" s="242" t="s">
        <v>403</v>
      </c>
      <c r="K3" s="211" t="s">
        <v>126</v>
      </c>
      <c r="L3" s="211"/>
      <c r="M3" s="298" t="s">
        <v>404</v>
      </c>
      <c r="N3" s="299"/>
      <c r="O3" s="299"/>
      <c r="P3" s="300"/>
      <c r="Q3" s="304" t="s">
        <v>131</v>
      </c>
      <c r="R3" s="304" t="s">
        <v>431</v>
      </c>
    </row>
    <row r="4" spans="1:18" ht="14.25">
      <c r="A4" s="292"/>
      <c r="B4" s="293"/>
      <c r="C4" s="295"/>
      <c r="D4" s="295"/>
      <c r="E4" s="293"/>
      <c r="F4" s="243" t="s">
        <v>138</v>
      </c>
      <c r="G4" s="297"/>
      <c r="H4" s="297"/>
      <c r="I4" s="290"/>
      <c r="J4" s="243" t="s">
        <v>159</v>
      </c>
      <c r="K4" s="241"/>
      <c r="L4" s="241"/>
      <c r="M4" s="301"/>
      <c r="N4" s="302"/>
      <c r="O4" s="302"/>
      <c r="P4" s="303"/>
      <c r="Q4" s="304"/>
      <c r="R4" s="304"/>
    </row>
    <row r="5" spans="1:18" ht="14.25">
      <c r="A5" s="305" t="s">
        <v>405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7"/>
    </row>
    <row r="6" spans="1:18" ht="14.25">
      <c r="A6" s="305" t="s">
        <v>406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7"/>
    </row>
    <row r="7" spans="1:18" ht="42.75">
      <c r="A7" s="215">
        <v>1</v>
      </c>
      <c r="B7" s="216" t="s">
        <v>407</v>
      </c>
      <c r="C7" s="217" t="s">
        <v>408</v>
      </c>
      <c r="D7" s="218" t="s">
        <v>409</v>
      </c>
      <c r="E7" s="219" t="s">
        <v>410</v>
      </c>
      <c r="F7" s="220" t="s">
        <v>411</v>
      </c>
      <c r="G7" s="221">
        <v>36305</v>
      </c>
      <c r="H7" s="221">
        <v>36305</v>
      </c>
      <c r="I7" s="222">
        <v>41</v>
      </c>
      <c r="J7" s="216"/>
      <c r="K7" s="223">
        <v>463250</v>
      </c>
      <c r="L7" s="223">
        <v>46325</v>
      </c>
      <c r="M7" s="224">
        <v>15000</v>
      </c>
      <c r="N7" s="225"/>
      <c r="O7" s="226"/>
      <c r="P7" s="224">
        <f>M7</f>
        <v>15000</v>
      </c>
      <c r="Q7" s="227">
        <f aca="true" t="shared" si="0" ref="Q7:Q20">IF(OR(L7=0,$P$22=0),"",(P7-L7)/ABS(L7)*100)</f>
      </c>
      <c r="R7" s="309" t="s">
        <v>432</v>
      </c>
    </row>
    <row r="8" spans="1:18" ht="42.75">
      <c r="A8" s="215">
        <v>2</v>
      </c>
      <c r="B8" s="216" t="s">
        <v>412</v>
      </c>
      <c r="C8" s="217" t="s">
        <v>408</v>
      </c>
      <c r="D8" s="218" t="s">
        <v>278</v>
      </c>
      <c r="E8" s="219" t="s">
        <v>410</v>
      </c>
      <c r="F8" s="220" t="s">
        <v>411</v>
      </c>
      <c r="G8" s="221">
        <v>36305</v>
      </c>
      <c r="H8" s="221">
        <v>36305</v>
      </c>
      <c r="I8" s="222">
        <v>32.3</v>
      </c>
      <c r="J8" s="216"/>
      <c r="K8" s="223">
        <v>463250</v>
      </c>
      <c r="L8" s="223">
        <v>46325</v>
      </c>
      <c r="M8" s="224">
        <v>15000</v>
      </c>
      <c r="N8" s="225"/>
      <c r="O8" s="226"/>
      <c r="P8" s="224">
        <f>M8</f>
        <v>15000</v>
      </c>
      <c r="Q8" s="227">
        <f t="shared" si="0"/>
      </c>
      <c r="R8" s="310"/>
    </row>
    <row r="9" spans="1:18" ht="42.75">
      <c r="A9" s="215">
        <v>3</v>
      </c>
      <c r="B9" s="216" t="s">
        <v>413</v>
      </c>
      <c r="C9" s="217" t="s">
        <v>408</v>
      </c>
      <c r="D9" s="218" t="s">
        <v>277</v>
      </c>
      <c r="E9" s="219" t="s">
        <v>410</v>
      </c>
      <c r="F9" s="220" t="s">
        <v>411</v>
      </c>
      <c r="G9" s="221">
        <v>36305</v>
      </c>
      <c r="H9" s="221">
        <v>36305</v>
      </c>
      <c r="I9" s="222">
        <v>32.3</v>
      </c>
      <c r="J9" s="216"/>
      <c r="K9" s="223">
        <v>463250</v>
      </c>
      <c r="L9" s="223">
        <v>46325</v>
      </c>
      <c r="M9" s="224">
        <v>15000</v>
      </c>
      <c r="N9" s="225"/>
      <c r="O9" s="226"/>
      <c r="P9" s="224">
        <f>M9</f>
        <v>15000</v>
      </c>
      <c r="Q9" s="227">
        <f t="shared" si="0"/>
      </c>
      <c r="R9" s="310"/>
    </row>
    <row r="10" spans="1:18" ht="42.75">
      <c r="A10" s="215">
        <v>4</v>
      </c>
      <c r="B10" s="216" t="s">
        <v>261</v>
      </c>
      <c r="C10" s="217" t="s">
        <v>414</v>
      </c>
      <c r="D10" s="218" t="s">
        <v>279</v>
      </c>
      <c r="E10" s="219" t="s">
        <v>415</v>
      </c>
      <c r="F10" s="220" t="s">
        <v>411</v>
      </c>
      <c r="G10" s="221">
        <v>35549</v>
      </c>
      <c r="H10" s="221">
        <v>35549</v>
      </c>
      <c r="I10" s="222">
        <v>45</v>
      </c>
      <c r="J10" s="216"/>
      <c r="K10" s="223">
        <v>360000</v>
      </c>
      <c r="L10" s="223">
        <v>36000</v>
      </c>
      <c r="M10" s="224">
        <v>10000</v>
      </c>
      <c r="N10" s="225"/>
      <c r="O10" s="226"/>
      <c r="P10" s="224">
        <f>M10</f>
        <v>10000</v>
      </c>
      <c r="Q10" s="227">
        <f t="shared" si="0"/>
      </c>
      <c r="R10" s="310"/>
    </row>
    <row r="11" spans="1:18" ht="14.25">
      <c r="A11" s="305" t="s">
        <v>416</v>
      </c>
      <c r="B11" s="306"/>
      <c r="C11" s="306"/>
      <c r="D11" s="306"/>
      <c r="E11" s="306"/>
      <c r="F11" s="306"/>
      <c r="G11" s="306"/>
      <c r="H11" s="306"/>
      <c r="I11" s="307"/>
      <c r="J11" s="216"/>
      <c r="K11" s="214">
        <f>SUM(K12:K20)</f>
        <v>2284140</v>
      </c>
      <c r="L11" s="214">
        <f>SUM(L12:L20)</f>
        <v>228414</v>
      </c>
      <c r="M11" s="214">
        <v>977500</v>
      </c>
      <c r="N11" s="214"/>
      <c r="O11" s="214"/>
      <c r="P11" s="214"/>
      <c r="Q11" s="227">
        <f t="shared" si="0"/>
      </c>
      <c r="R11" s="310"/>
    </row>
    <row r="12" spans="1:18" ht="42.75">
      <c r="A12" s="215">
        <v>5</v>
      </c>
      <c r="B12" s="216" t="s">
        <v>262</v>
      </c>
      <c r="C12" s="217" t="s">
        <v>417</v>
      </c>
      <c r="D12" s="218" t="s">
        <v>280</v>
      </c>
      <c r="E12" s="219" t="s">
        <v>418</v>
      </c>
      <c r="F12" s="220" t="s">
        <v>411</v>
      </c>
      <c r="G12" s="221">
        <v>37163</v>
      </c>
      <c r="H12" s="221">
        <v>37163</v>
      </c>
      <c r="I12" s="222">
        <v>42</v>
      </c>
      <c r="J12" s="216"/>
      <c r="K12" s="223">
        <v>412000</v>
      </c>
      <c r="L12" s="223">
        <v>41200</v>
      </c>
      <c r="M12" s="224">
        <v>150400</v>
      </c>
      <c r="N12" s="225">
        <v>15</v>
      </c>
      <c r="O12" s="226">
        <v>0.2</v>
      </c>
      <c r="P12" s="224">
        <f aca="true" t="shared" si="1" ref="P12:P20">ROUND(M12*N12*(1-O12)/100,-2)</f>
        <v>18000</v>
      </c>
      <c r="Q12" s="227">
        <f t="shared" si="0"/>
      </c>
      <c r="R12" s="310"/>
    </row>
    <row r="13" spans="1:18" ht="42.75">
      <c r="A13" s="215">
        <v>6</v>
      </c>
      <c r="B13" s="216" t="s">
        <v>263</v>
      </c>
      <c r="C13" s="217" t="s">
        <v>417</v>
      </c>
      <c r="D13" s="218" t="s">
        <v>280</v>
      </c>
      <c r="E13" s="219" t="s">
        <v>418</v>
      </c>
      <c r="F13" s="220" t="s">
        <v>411</v>
      </c>
      <c r="G13" s="221">
        <v>37163</v>
      </c>
      <c r="H13" s="221">
        <v>37163</v>
      </c>
      <c r="I13" s="222">
        <v>44</v>
      </c>
      <c r="J13" s="216"/>
      <c r="K13" s="223">
        <v>412000</v>
      </c>
      <c r="L13" s="223">
        <v>41200</v>
      </c>
      <c r="M13" s="224">
        <v>150400</v>
      </c>
      <c r="N13" s="225">
        <v>15</v>
      </c>
      <c r="O13" s="226">
        <v>0.2</v>
      </c>
      <c r="P13" s="224">
        <f t="shared" si="1"/>
        <v>18000</v>
      </c>
      <c r="Q13" s="227">
        <f t="shared" si="0"/>
      </c>
      <c r="R13" s="310"/>
    </row>
    <row r="14" spans="1:18" ht="42.75">
      <c r="A14" s="215">
        <v>7</v>
      </c>
      <c r="B14" s="216" t="s">
        <v>264</v>
      </c>
      <c r="C14" s="217" t="s">
        <v>417</v>
      </c>
      <c r="D14" s="218" t="s">
        <v>280</v>
      </c>
      <c r="E14" s="219" t="s">
        <v>418</v>
      </c>
      <c r="F14" s="220" t="s">
        <v>411</v>
      </c>
      <c r="G14" s="221">
        <v>37337</v>
      </c>
      <c r="H14" s="221">
        <v>37337</v>
      </c>
      <c r="I14" s="222">
        <v>40</v>
      </c>
      <c r="J14" s="216"/>
      <c r="K14" s="223">
        <v>407515</v>
      </c>
      <c r="L14" s="223">
        <v>40751.5</v>
      </c>
      <c r="M14" s="224">
        <v>150400</v>
      </c>
      <c r="N14" s="225">
        <v>15</v>
      </c>
      <c r="O14" s="226">
        <v>0.2</v>
      </c>
      <c r="P14" s="224">
        <f t="shared" si="1"/>
        <v>18000</v>
      </c>
      <c r="Q14" s="227">
        <f t="shared" si="0"/>
      </c>
      <c r="R14" s="310"/>
    </row>
    <row r="15" spans="1:18" ht="42.75">
      <c r="A15" s="215">
        <v>8</v>
      </c>
      <c r="B15" s="216" t="s">
        <v>271</v>
      </c>
      <c r="C15" s="217" t="s">
        <v>419</v>
      </c>
      <c r="D15" s="218" t="s">
        <v>420</v>
      </c>
      <c r="E15" s="219" t="s">
        <v>302</v>
      </c>
      <c r="F15" s="220" t="s">
        <v>411</v>
      </c>
      <c r="G15" s="221">
        <v>37098</v>
      </c>
      <c r="H15" s="221">
        <v>37098</v>
      </c>
      <c r="I15" s="222">
        <v>24.3</v>
      </c>
      <c r="J15" s="216"/>
      <c r="K15" s="223">
        <v>152077</v>
      </c>
      <c r="L15" s="223">
        <v>15207.7</v>
      </c>
      <c r="M15" s="224">
        <v>54500</v>
      </c>
      <c r="N15" s="225">
        <v>15</v>
      </c>
      <c r="O15" s="226">
        <v>0.4</v>
      </c>
      <c r="P15" s="224">
        <f t="shared" si="1"/>
        <v>4900</v>
      </c>
      <c r="Q15" s="227">
        <f t="shared" si="0"/>
      </c>
      <c r="R15" s="310"/>
    </row>
    <row r="16" spans="1:18" ht="42.75">
      <c r="A16" s="215">
        <v>9</v>
      </c>
      <c r="B16" s="216" t="s">
        <v>272</v>
      </c>
      <c r="C16" s="217" t="s">
        <v>419</v>
      </c>
      <c r="D16" s="218" t="s">
        <v>421</v>
      </c>
      <c r="E16" s="219" t="s">
        <v>302</v>
      </c>
      <c r="F16" s="220" t="s">
        <v>411</v>
      </c>
      <c r="G16" s="221">
        <v>36708</v>
      </c>
      <c r="H16" s="221">
        <v>36708</v>
      </c>
      <c r="I16" s="222">
        <v>35</v>
      </c>
      <c r="J16" s="216"/>
      <c r="K16" s="223">
        <v>153207</v>
      </c>
      <c r="L16" s="223">
        <v>15320.7</v>
      </c>
      <c r="M16" s="224">
        <v>54500</v>
      </c>
      <c r="N16" s="225">
        <v>15</v>
      </c>
      <c r="O16" s="226">
        <v>0.4</v>
      </c>
      <c r="P16" s="224">
        <f t="shared" si="1"/>
        <v>4900</v>
      </c>
      <c r="Q16" s="227">
        <f t="shared" si="0"/>
      </c>
      <c r="R16" s="310"/>
    </row>
    <row r="17" spans="1:18" ht="42.75">
      <c r="A17" s="215">
        <v>10</v>
      </c>
      <c r="B17" s="216" t="s">
        <v>273</v>
      </c>
      <c r="C17" s="217" t="s">
        <v>422</v>
      </c>
      <c r="D17" s="218" t="s">
        <v>423</v>
      </c>
      <c r="E17" s="219" t="s">
        <v>424</v>
      </c>
      <c r="F17" s="220" t="s">
        <v>411</v>
      </c>
      <c r="G17" s="221">
        <v>37447</v>
      </c>
      <c r="H17" s="221">
        <v>37447</v>
      </c>
      <c r="I17" s="222">
        <v>30</v>
      </c>
      <c r="J17" s="216"/>
      <c r="K17" s="223">
        <v>79824</v>
      </c>
      <c r="L17" s="223">
        <v>7982.4</v>
      </c>
      <c r="M17" s="224">
        <v>54500</v>
      </c>
      <c r="N17" s="225">
        <v>15</v>
      </c>
      <c r="O17" s="226">
        <v>0.4</v>
      </c>
      <c r="P17" s="224">
        <f t="shared" si="1"/>
        <v>4900</v>
      </c>
      <c r="Q17" s="227">
        <f t="shared" si="0"/>
      </c>
      <c r="R17" s="310"/>
    </row>
    <row r="18" spans="1:18" ht="57">
      <c r="A18" s="215">
        <v>11</v>
      </c>
      <c r="B18" s="216" t="s">
        <v>274</v>
      </c>
      <c r="C18" s="217" t="s">
        <v>425</v>
      </c>
      <c r="D18" s="218" t="s">
        <v>283</v>
      </c>
      <c r="E18" s="219" t="s">
        <v>426</v>
      </c>
      <c r="F18" s="220" t="s">
        <v>411</v>
      </c>
      <c r="G18" s="221">
        <v>38717</v>
      </c>
      <c r="H18" s="221">
        <v>38717</v>
      </c>
      <c r="I18" s="222">
        <v>25</v>
      </c>
      <c r="J18" s="216"/>
      <c r="K18" s="223">
        <v>425317</v>
      </c>
      <c r="L18" s="223">
        <v>42531.7</v>
      </c>
      <c r="M18" s="224">
        <v>235000</v>
      </c>
      <c r="N18" s="225">
        <v>27</v>
      </c>
      <c r="O18" s="226">
        <v>0.4</v>
      </c>
      <c r="P18" s="224">
        <f t="shared" si="1"/>
        <v>38100</v>
      </c>
      <c r="Q18" s="227">
        <f t="shared" si="0"/>
      </c>
      <c r="R18" s="310"/>
    </row>
    <row r="19" spans="1:18" ht="42.75">
      <c r="A19" s="215">
        <v>12</v>
      </c>
      <c r="B19" s="216" t="s">
        <v>219</v>
      </c>
      <c r="C19" s="217" t="s">
        <v>427</v>
      </c>
      <c r="D19" s="218" t="s">
        <v>245</v>
      </c>
      <c r="E19" s="219" t="s">
        <v>428</v>
      </c>
      <c r="F19" s="220" t="s">
        <v>411</v>
      </c>
      <c r="G19" s="221">
        <v>38163</v>
      </c>
      <c r="H19" s="221">
        <v>38163</v>
      </c>
      <c r="I19" s="222">
        <v>40</v>
      </c>
      <c r="J19" s="216"/>
      <c r="K19" s="223">
        <v>126800</v>
      </c>
      <c r="L19" s="223">
        <v>12680</v>
      </c>
      <c r="M19" s="224">
        <v>73300</v>
      </c>
      <c r="N19" s="225">
        <v>15</v>
      </c>
      <c r="O19" s="226">
        <v>0.3</v>
      </c>
      <c r="P19" s="224">
        <f t="shared" si="1"/>
        <v>7700</v>
      </c>
      <c r="Q19" s="227">
        <f t="shared" si="0"/>
      </c>
      <c r="R19" s="310"/>
    </row>
    <row r="20" spans="1:18" ht="42.75">
      <c r="A20" s="215">
        <v>13</v>
      </c>
      <c r="B20" s="216" t="s">
        <v>231</v>
      </c>
      <c r="C20" s="217" t="s">
        <v>429</v>
      </c>
      <c r="D20" s="218" t="s">
        <v>246</v>
      </c>
      <c r="E20" s="229" t="s">
        <v>424</v>
      </c>
      <c r="F20" s="220" t="s">
        <v>411</v>
      </c>
      <c r="G20" s="221">
        <v>37769</v>
      </c>
      <c r="H20" s="221">
        <v>37769</v>
      </c>
      <c r="I20" s="222">
        <v>19.7</v>
      </c>
      <c r="J20" s="216"/>
      <c r="K20" s="223">
        <v>115400</v>
      </c>
      <c r="L20" s="223">
        <v>11540</v>
      </c>
      <c r="M20" s="224">
        <v>54500</v>
      </c>
      <c r="N20" s="225">
        <v>15</v>
      </c>
      <c r="O20" s="226">
        <v>0.4</v>
      </c>
      <c r="P20" s="224">
        <f t="shared" si="1"/>
        <v>4900</v>
      </c>
      <c r="Q20" s="227">
        <f t="shared" si="0"/>
      </c>
      <c r="R20" s="311"/>
    </row>
    <row r="21" spans="1:18" ht="14.25">
      <c r="A21" s="284" t="s">
        <v>430</v>
      </c>
      <c r="B21" s="285"/>
      <c r="C21" s="285"/>
      <c r="D21" s="285"/>
      <c r="E21" s="285"/>
      <c r="F21" s="285"/>
      <c r="G21" s="285"/>
      <c r="H21" s="285"/>
      <c r="I21" s="308"/>
      <c r="J21" s="232"/>
      <c r="K21" s="214">
        <f>K6+K11</f>
        <v>2284140</v>
      </c>
      <c r="L21" s="214">
        <f>L6+L11</f>
        <v>228414</v>
      </c>
      <c r="M21" s="214">
        <f>M6+M11</f>
        <v>977500</v>
      </c>
      <c r="N21" s="214"/>
      <c r="O21" s="214"/>
      <c r="P21" s="214">
        <f>P7+P8+P9+P10+P12+P13+P14+P15+P16+P17+P18+P19+P20</f>
        <v>174400</v>
      </c>
      <c r="Q21" s="227">
        <f>IF(OR(L21=0,$P$22=0),"",(P21-L21)/ABS(L21)*100)</f>
      </c>
      <c r="R21" s="248"/>
    </row>
    <row r="22" ht="14.25">
      <c r="S22" s="250"/>
    </row>
    <row r="23" ht="14.25">
      <c r="S23" s="250"/>
    </row>
    <row r="24" ht="14.25">
      <c r="S24" s="250"/>
    </row>
    <row r="25" ht="14.25">
      <c r="S25" s="250"/>
    </row>
    <row r="26" ht="14.25">
      <c r="S26" s="250"/>
    </row>
    <row r="27" ht="14.25">
      <c r="S27" s="250"/>
    </row>
    <row r="28" ht="14.25">
      <c r="S28" s="250"/>
    </row>
    <row r="29" ht="14.25">
      <c r="S29" s="250"/>
    </row>
    <row r="30" ht="14.25">
      <c r="S30" s="250"/>
    </row>
    <row r="31" ht="14.25">
      <c r="S31" s="250"/>
    </row>
    <row r="32" ht="14.25">
      <c r="S32" s="250"/>
    </row>
    <row r="33" ht="14.25">
      <c r="S33" s="250"/>
    </row>
    <row r="34" ht="14.25">
      <c r="S34" s="250"/>
    </row>
    <row r="35" ht="14.25">
      <c r="S35" s="250"/>
    </row>
    <row r="36" ht="14.25">
      <c r="S36" s="250"/>
    </row>
    <row r="37" ht="14.25">
      <c r="S37" s="250"/>
    </row>
    <row r="38" ht="14.25">
      <c r="S38" s="250"/>
    </row>
    <row r="39" ht="14.25">
      <c r="S39" s="250"/>
    </row>
    <row r="40" ht="14.25">
      <c r="S40" s="250"/>
    </row>
    <row r="41" ht="14.25">
      <c r="S41" s="250"/>
    </row>
    <row r="42" ht="14.25">
      <c r="S42" s="250"/>
    </row>
    <row r="43" ht="14.25">
      <c r="S43" s="250"/>
    </row>
    <row r="44" ht="14.25">
      <c r="S44" s="250"/>
    </row>
    <row r="45" ht="14.25">
      <c r="S45" s="250"/>
    </row>
    <row r="46" ht="14.25">
      <c r="S46" s="250"/>
    </row>
    <row r="47" ht="14.25">
      <c r="S47" s="250"/>
    </row>
    <row r="48" ht="14.25">
      <c r="S48" s="250"/>
    </row>
    <row r="49" ht="14.25">
      <c r="S49" s="250"/>
    </row>
    <row r="50" ht="14.25">
      <c r="S50" s="250"/>
    </row>
    <row r="51" ht="14.25">
      <c r="S51" s="250"/>
    </row>
    <row r="52" ht="14.25">
      <c r="S52" s="250"/>
    </row>
    <row r="53" ht="14.25">
      <c r="S53" s="250"/>
    </row>
    <row r="54" ht="14.25">
      <c r="S54" s="250"/>
    </row>
    <row r="55" ht="14.25">
      <c r="S55" s="250"/>
    </row>
    <row r="56" ht="14.25">
      <c r="S56" s="250"/>
    </row>
    <row r="57" ht="14.25">
      <c r="S57" s="250"/>
    </row>
    <row r="58" ht="14.25">
      <c r="S58" s="250"/>
    </row>
    <row r="59" ht="14.25">
      <c r="S59" s="250"/>
    </row>
    <row r="60" ht="14.25">
      <c r="S60" s="250"/>
    </row>
    <row r="61" ht="14.25">
      <c r="S61" s="250"/>
    </row>
    <row r="62" ht="14.25">
      <c r="S62" s="250"/>
    </row>
    <row r="63" ht="14.25">
      <c r="S63" s="250"/>
    </row>
    <row r="64" ht="14.25">
      <c r="S64" s="250"/>
    </row>
    <row r="65" ht="14.25">
      <c r="S65" s="250"/>
    </row>
    <row r="66" ht="14.25">
      <c r="S66" s="250"/>
    </row>
    <row r="67" ht="14.25">
      <c r="S67" s="250"/>
    </row>
    <row r="68" ht="14.25">
      <c r="S68" s="250"/>
    </row>
    <row r="69" ht="14.25">
      <c r="S69" s="250"/>
    </row>
    <row r="70" ht="14.25">
      <c r="S70" s="250"/>
    </row>
    <row r="71" ht="14.25">
      <c r="S71" s="250"/>
    </row>
    <row r="72" ht="14.25">
      <c r="S72" s="250"/>
    </row>
    <row r="73" ht="14.25">
      <c r="S73" s="250"/>
    </row>
    <row r="74" ht="14.25">
      <c r="S74" s="250"/>
    </row>
    <row r="75" ht="14.25">
      <c r="S75" s="250"/>
    </row>
    <row r="76" ht="14.25">
      <c r="S76" s="250"/>
    </row>
    <row r="77" ht="14.25">
      <c r="S77" s="250"/>
    </row>
    <row r="78" ht="14.25">
      <c r="S78" s="250"/>
    </row>
    <row r="79" ht="14.25">
      <c r="S79" s="250"/>
    </row>
    <row r="80" ht="14.25">
      <c r="S80" s="250"/>
    </row>
    <row r="81" ht="14.25">
      <c r="S81" s="250"/>
    </row>
    <row r="82" ht="14.25">
      <c r="S82" s="250"/>
    </row>
    <row r="83" ht="14.25">
      <c r="S83" s="250"/>
    </row>
    <row r="84" ht="14.25">
      <c r="S84" s="250"/>
    </row>
    <row r="85" ht="14.25">
      <c r="S85" s="250"/>
    </row>
    <row r="86" ht="14.25">
      <c r="S86" s="250"/>
    </row>
    <row r="87" ht="14.25">
      <c r="S87" s="250"/>
    </row>
    <row r="88" ht="14.25">
      <c r="S88" s="250"/>
    </row>
    <row r="89" ht="14.25">
      <c r="S89" s="250"/>
    </row>
    <row r="90" ht="14.25">
      <c r="S90" s="250"/>
    </row>
    <row r="91" ht="14.25">
      <c r="S91" s="250"/>
    </row>
    <row r="92" ht="14.25">
      <c r="S92" s="250"/>
    </row>
    <row r="93" ht="14.25">
      <c r="S93" s="250"/>
    </row>
    <row r="94" ht="14.25">
      <c r="S94" s="250"/>
    </row>
    <row r="95" ht="14.25">
      <c r="S95" s="250"/>
    </row>
    <row r="96" ht="14.25">
      <c r="S96" s="250"/>
    </row>
    <row r="97" ht="14.25">
      <c r="S97" s="250"/>
    </row>
    <row r="98" ht="14.25">
      <c r="S98" s="250"/>
    </row>
    <row r="99" ht="14.25">
      <c r="S99" s="250"/>
    </row>
    <row r="100" ht="14.25">
      <c r="S100" s="250"/>
    </row>
    <row r="101" ht="14.25">
      <c r="S101" s="250"/>
    </row>
    <row r="102" ht="14.25">
      <c r="S102" s="250"/>
    </row>
    <row r="103" ht="14.25">
      <c r="S103" s="250"/>
    </row>
    <row r="104" ht="14.25">
      <c r="S104" s="250"/>
    </row>
    <row r="105" ht="14.25">
      <c r="S105" s="250"/>
    </row>
    <row r="106" ht="14.25">
      <c r="S106" s="250"/>
    </row>
    <row r="107" ht="14.25">
      <c r="S107" s="250"/>
    </row>
    <row r="108" ht="14.25">
      <c r="S108" s="250"/>
    </row>
    <row r="109" ht="14.25">
      <c r="S109" s="250"/>
    </row>
    <row r="110" ht="14.25">
      <c r="S110" s="250"/>
    </row>
    <row r="111" ht="14.25">
      <c r="S111" s="250"/>
    </row>
    <row r="112" ht="14.25">
      <c r="S112" s="250"/>
    </row>
    <row r="113" ht="14.25">
      <c r="S113" s="250"/>
    </row>
  </sheetData>
  <sheetProtection/>
  <mergeCells count="17">
    <mergeCell ref="A1:R1"/>
    <mergeCell ref="A3:A4"/>
    <mergeCell ref="B3:B4"/>
    <mergeCell ref="C3:C4"/>
    <mergeCell ref="D3:D4"/>
    <mergeCell ref="E3:E4"/>
    <mergeCell ref="G3:G4"/>
    <mergeCell ref="H3:H4"/>
    <mergeCell ref="I3:I4"/>
    <mergeCell ref="M3:P4"/>
    <mergeCell ref="Q3:Q4"/>
    <mergeCell ref="R3:R4"/>
    <mergeCell ref="A11:I11"/>
    <mergeCell ref="A21:I21"/>
    <mergeCell ref="A5:R5"/>
    <mergeCell ref="A6:R6"/>
    <mergeCell ref="R7:R20"/>
  </mergeCells>
  <conditionalFormatting sqref="Q7:Q21">
    <cfRule type="expression" priority="2" dxfId="30" stopIfTrue="1">
      <formula>Q7=0</formula>
    </cfRule>
  </conditionalFormatting>
  <conditionalFormatting sqref="M1:M3">
    <cfRule type="expression" priority="1" dxfId="29" stopIfTrue="1">
      <formula>$AM$6&lt;&gt;0</formula>
    </cfRule>
  </conditionalFormatting>
  <dataValidations count="1">
    <dataValidation operator="lessThanOrEqual" allowBlank="1" showInputMessage="1" showErrorMessage="1" prompt="请以2007-3-3方式输入" error="您输入的日期有误" sqref="G3:H4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宋恩杰</dc:creator>
  <cp:keywords/>
  <dc:description/>
  <cp:lastModifiedBy>Windows</cp:lastModifiedBy>
  <cp:lastPrinted>2014-10-21T11:12:43Z</cp:lastPrinted>
  <dcterms:created xsi:type="dcterms:W3CDTF">2013-03-29T05:32:29Z</dcterms:created>
  <dcterms:modified xsi:type="dcterms:W3CDTF">2015-02-03T01:53:14Z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